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0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<sst xmlns="http://schemas.openxmlformats.org/spreadsheetml/2006/main" count="80" uniqueCount="58">
  <si>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</si>
  <si>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</si>
  <si>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</si>
  <si>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</si>
  <si>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</si>
  <si>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</si>
  <si>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</si>
  <si>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</si>
  <si>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</si>
  <si>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</si>
  <si>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</si>
  <si>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</si>
  <si>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</si>
  <si>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</si>
  <si>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</si>
  <si>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</si>
  <si>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</si>
  <si>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</si>
  <si>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</si>
  <si>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</si>
  <si>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</si>
  <si>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</si>
  <si>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</si>
  <si>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</si>
  <si>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</si>
  <si>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</si>
  <si>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</si>
  <si>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</si>
  <si>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</si>
  <si>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</si>
  <si>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</si>
  <si>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</si>
  <si>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</si>
  <si>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</si>
  <si>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</si>
  <si>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</si>
  <si>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</si>
  <si>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</si>
  <si>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</si>
  <si>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</si>
  <si>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</si>
  <si>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</si>
  <si>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</si>
  <si>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</si>
  <si>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</si>
  <si>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</si>
  <si>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</si>
  <si>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</si>
  <si>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</si>
  <si>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</si>
  <si>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</si>
  <si>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</si>
  <si>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</si>
  <si>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 xml:space="preserve">* Os valores apresentados na coluna PAGO, referem-se a valores que podem ser do exercício corrente e de exercícios anteriores. </t>
  </si>
  <si>
    <t>O valor de "Outras Despesas de Capital" refere-se a pagamento de Dividendos relativos ao Exercício de 2022.</t>
  </si>
  <si>
    <t>ATÉ MAIO</t>
  </si>
  <si>
    <r>
      <t>Atualizado em:</t>
    </r>
    <r>
      <rPr>
        <sz val="10"/>
        <color indexed="8"/>
        <rFont val="Arial"/>
        <family val="2"/>
      </rPr>
      <t xml:space="preserve"> 26/06/2023</t>
    </r>
  </si>
  <si>
    <t>As contas "Tributos" e "Despesas Financeiras", na coluna Liquidado, estão com valores menores que o mês anterior devido a correções dos dados informados anteriormente.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</si>
</sst>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169" fontId="1" fillId="0" borderId="13" xfId="76" applyNumberFormat="1" applyBorder="1" applyAlignment="1">
      <alignment horizontal="right" vertical="center"/>
    </xf>
    <xf numFmtId="169" fontId="1" fillId="40" borderId="25" xfId="76" applyNumberFormat="1" applyFill="1" applyBorder="1" applyAlignment="1">
      <alignment horizontal="center" vertical="center" wrapText="1"/>
    </xf>
    <xf numFmtId="169" fontId="33" fillId="40" borderId="25" xfId="76" applyNumberFormat="1" applyFont="1" applyFill="1" applyBorder="1" applyAlignment="1">
      <alignment horizontal="right" vertical="center" wrapText="1"/>
    </xf>
    <xf numFmtId="169" fontId="1" fillId="0" borderId="20" xfId="76" applyNumberFormat="1" applyBorder="1" applyAlignment="1">
      <alignment horizontal="right" vertical="center"/>
    </xf>
    <xf numFmtId="169" fontId="1" fillId="0" borderId="20" xfId="76" applyNumberFormat="1" applyFill="1" applyBorder="1" applyAlignment="1">
      <alignment horizontal="right" vertical="center"/>
    </xf>
    <xf numFmtId="169" fontId="1" fillId="0" borderId="13" xfId="76" applyNumberFormat="1" applyBorder="1" applyAlignment="1">
      <alignment horizontal="center" vertical="center"/>
    </xf>
    <xf numFmtId="169" fontId="1" fillId="40" borderId="25" xfId="76" applyNumberFormat="1" applyFill="1" applyBorder="1" applyAlignment="1">
      <alignment horizontal="right" vertical="center" wrapText="1"/>
    </xf>
    <xf numFmtId="169" fontId="1" fillId="40" borderId="16" xfId="76" applyNumberForma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0" fontId="0" fillId="0" borderId="0" xfId="0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PageLayoutView="0" workbookViewId="0" topLeftCell="A1">
      <selection activeCell="L16" sqref="L16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0" customWidth="1"/>
    <col min="8" max="8" width="13.421875" style="0" customWidth="1"/>
    <col min="9" max="9" width="17.421875" style="60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1"/>
      <c r="H3" s="5"/>
      <c r="I3" s="61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79" t="s">
        <v>49</v>
      </c>
      <c r="B7" s="79"/>
      <c r="C7" s="79"/>
      <c r="D7" s="79"/>
      <c r="E7" s="80" t="s">
        <v>55</v>
      </c>
      <c r="F7" s="80"/>
      <c r="G7" s="80"/>
      <c r="H7" s="9"/>
      <c r="I7" s="62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2"/>
      <c r="H8" s="9"/>
      <c r="I8" s="6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81"/>
      <c r="H9" s="81"/>
      <c r="I9" s="74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2" t="s">
        <v>3</v>
      </c>
      <c r="C10" s="82"/>
      <c r="D10" s="82"/>
      <c r="E10" s="83" t="s">
        <v>4</v>
      </c>
      <c r="F10" s="83"/>
      <c r="G10" s="83" t="s">
        <v>5</v>
      </c>
      <c r="H10" s="83"/>
      <c r="I10" s="70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2"/>
      <c r="C11" s="82"/>
      <c r="D11" s="82"/>
      <c r="E11" s="17" t="s">
        <v>7</v>
      </c>
      <c r="F11" s="17" t="s">
        <v>8</v>
      </c>
      <c r="G11" s="64" t="s">
        <v>9</v>
      </c>
      <c r="H11" s="17" t="s">
        <v>10</v>
      </c>
      <c r="I11" s="70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2"/>
      <c r="C12" s="82"/>
      <c r="D12" s="82"/>
      <c r="E12" s="19" t="s">
        <v>11</v>
      </c>
      <c r="F12" s="19" t="s">
        <v>11</v>
      </c>
      <c r="G12" s="64" t="s">
        <v>12</v>
      </c>
      <c r="H12" s="19" t="s">
        <v>13</v>
      </c>
      <c r="I12" s="70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2"/>
      <c r="H13" s="9"/>
      <c r="I13" s="62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86" t="s">
        <v>15</v>
      </c>
      <c r="C14" s="86"/>
      <c r="D14" s="86"/>
      <c r="E14" s="20">
        <f>SUM(E15:E19)</f>
        <v>4032712562</v>
      </c>
      <c r="F14" s="20">
        <f>SUM(F15:F19)</f>
        <v>4032712562</v>
      </c>
      <c r="G14" s="76">
        <f>SUM(G15:G19)</f>
        <v>1652912703.31</v>
      </c>
      <c r="H14" s="21">
        <f aca="true" t="shared" si="0" ref="H14:H19">_xlfn.IFERROR(IF(F14&gt;0,G14/F14,G14/E14),0)</f>
        <v>0.40987615107639797</v>
      </c>
      <c r="I14" s="75">
        <f>SUM(I15:I19)</f>
        <v>1328015582.96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8"/>
      <c r="C15" s="77" t="s">
        <v>16</v>
      </c>
      <c r="D15" s="77"/>
      <c r="E15" s="24">
        <v>3509855719</v>
      </c>
      <c r="F15" s="25">
        <v>3509855719</v>
      </c>
      <c r="G15" s="72">
        <v>1443539282.03</v>
      </c>
      <c r="H15" s="27">
        <f t="shared" si="0"/>
        <v>0.4112816587347589</v>
      </c>
      <c r="I15" s="72">
        <v>1134567489.88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8"/>
      <c r="C16" s="77" t="s">
        <v>17</v>
      </c>
      <c r="D16" s="77"/>
      <c r="E16" s="24">
        <v>393545765</v>
      </c>
      <c r="F16" s="25">
        <v>393545765</v>
      </c>
      <c r="G16" s="72">
        <v>112158371.56</v>
      </c>
      <c r="H16" s="27">
        <f t="shared" si="0"/>
        <v>0.28499448230627</v>
      </c>
      <c r="I16" s="72">
        <v>114268502.2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8"/>
      <c r="C17" s="77" t="s">
        <v>18</v>
      </c>
      <c r="D17" s="77"/>
      <c r="E17" s="24">
        <v>119280860</v>
      </c>
      <c r="F17" s="25">
        <v>119280860</v>
      </c>
      <c r="G17" s="72">
        <v>96330606.37</v>
      </c>
      <c r="H17" s="27">
        <f t="shared" si="0"/>
        <v>0.807594834326312</v>
      </c>
      <c r="I17" s="72">
        <v>79179590.88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8"/>
      <c r="C18" s="77" t="s">
        <v>19</v>
      </c>
      <c r="D18" s="77"/>
      <c r="E18" s="24">
        <v>2014264</v>
      </c>
      <c r="F18" s="25">
        <v>2014264</v>
      </c>
      <c r="G18" s="72">
        <v>884443.35</v>
      </c>
      <c r="H18" s="27">
        <f t="shared" si="0"/>
        <v>0.43909008451722314</v>
      </c>
      <c r="I18" s="72">
        <v>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8"/>
      <c r="C19" s="77" t="s">
        <v>20</v>
      </c>
      <c r="D19" s="77"/>
      <c r="E19" s="24">
        <v>8015954</v>
      </c>
      <c r="F19" s="25">
        <v>8015954</v>
      </c>
      <c r="G19" s="72">
        <v>0</v>
      </c>
      <c r="H19" s="27">
        <f t="shared" si="0"/>
        <v>0</v>
      </c>
      <c r="I19" s="72">
        <v>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66"/>
      <c r="H20" s="28"/>
      <c r="I20" s="66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6" t="s">
        <v>21</v>
      </c>
      <c r="C21" s="86"/>
      <c r="D21" s="86"/>
      <c r="E21" s="20">
        <f>SUM(E22)</f>
        <v>1300</v>
      </c>
      <c r="F21" s="20">
        <f>SUM(F22)</f>
        <v>1300</v>
      </c>
      <c r="G21" s="76">
        <f>SUM(G22)</f>
        <v>570050.9</v>
      </c>
      <c r="H21" s="21">
        <f>_xlfn.IFERROR(IF(F21&gt;0,G21/F21,G21/E21),0)</f>
        <v>438.5006923076923</v>
      </c>
      <c r="I21" s="75">
        <f>SUM(I22)</f>
        <v>5470475.1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77" t="s">
        <v>22</v>
      </c>
      <c r="D22" s="77"/>
      <c r="E22" s="24">
        <v>1300</v>
      </c>
      <c r="F22" s="25">
        <v>1300</v>
      </c>
      <c r="G22" s="72">
        <v>570050.9</v>
      </c>
      <c r="H22" s="27">
        <f>_xlfn.IFERROR(IF(F22&gt;0,G22/F22,G22/E22),0)</f>
        <v>438.5006923076923</v>
      </c>
      <c r="I22" s="72">
        <v>5470475.1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67"/>
      <c r="H23" s="30"/>
      <c r="I23" s="67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87" t="s">
        <v>23</v>
      </c>
      <c r="C24" s="87"/>
      <c r="D24" s="87"/>
      <c r="E24" s="20">
        <f>E14+E21</f>
        <v>4032713862</v>
      </c>
      <c r="F24" s="20">
        <f>F14+F21</f>
        <v>4032713862</v>
      </c>
      <c r="G24" s="76">
        <f>G14+G21</f>
        <v>1653482754.21</v>
      </c>
      <c r="H24" s="21">
        <f>_xlfn.IFERROR(IF(F24&gt;0,G24/F24,G24/E24),0)</f>
        <v>0.4100173755918218</v>
      </c>
      <c r="I24" s="75">
        <f>I14+I21</f>
        <v>1333486058.06</v>
      </c>
      <c r="J24" s="18"/>
      <c r="K24" s="2"/>
      <c r="L24" s="2"/>
      <c r="M24" s="2"/>
      <c r="N24" s="5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68"/>
      <c r="H25" s="6"/>
      <c r="I25" s="68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84"/>
      <c r="C26" s="85"/>
      <c r="D26" s="85"/>
      <c r="E26" s="85"/>
      <c r="F26" s="85"/>
      <c r="G26" s="85"/>
      <c r="H26" s="85"/>
      <c r="I26" s="85"/>
      <c r="J26" s="85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  <mergeCell ref="C19:D19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4">
      <selection activeCell="O27" sqref="O27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60" bestFit="1" customWidth="1"/>
    <col min="7" max="8" width="14.8515625" style="0" bestFit="1" customWidth="1"/>
    <col min="9" max="9" width="10.140625" style="0" bestFit="1" customWidth="1"/>
    <col min="10" max="10" width="17.28125" style="0" bestFit="1" customWidth="1"/>
    <col min="11" max="11" width="10.28125" style="0" bestFit="1" customWidth="1"/>
    <col min="12" max="12" width="16.57421875" style="60" bestFit="1" customWidth="1"/>
    <col min="13" max="13" width="2.421875" style="0" customWidth="1"/>
    <col min="14" max="14" width="18.140625" style="57" customWidth="1"/>
    <col min="15" max="15" width="15.57421875" style="57" customWidth="1"/>
    <col min="16" max="16" width="15.00390625" style="52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6"/>
      <c r="O1" s="56"/>
      <c r="P1" s="5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6"/>
      <c r="O2" s="56"/>
      <c r="P2" s="5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61"/>
      <c r="G3" s="5"/>
      <c r="H3" s="5"/>
      <c r="I3" s="5"/>
      <c r="J3" s="5"/>
      <c r="K3" s="5"/>
      <c r="L3" s="61"/>
      <c r="M3" s="6"/>
      <c r="N3" s="56"/>
      <c r="O3" s="56"/>
      <c r="P3" s="5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6"/>
      <c r="O4" s="56"/>
      <c r="P4" s="51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6"/>
      <c r="O5" s="56"/>
      <c r="P5" s="5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78" t="s">
        <v>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56"/>
      <c r="O6" s="56"/>
      <c r="P6" s="5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79" t="s">
        <v>49</v>
      </c>
      <c r="B7" s="79"/>
      <c r="C7" s="79"/>
      <c r="D7" s="79"/>
      <c r="E7" s="79"/>
      <c r="F7" s="80" t="s">
        <v>55</v>
      </c>
      <c r="G7" s="80"/>
      <c r="H7" s="80"/>
      <c r="I7" s="9"/>
      <c r="J7" s="9"/>
      <c r="K7" s="9"/>
      <c r="L7" s="62"/>
      <c r="M7" s="10" t="s">
        <v>56</v>
      </c>
      <c r="N7" s="56"/>
      <c r="O7" s="56"/>
      <c r="P7" s="5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62"/>
      <c r="G8" s="9"/>
      <c r="H8" s="9"/>
      <c r="I8" s="9"/>
      <c r="J8" s="9"/>
      <c r="K8" s="9"/>
      <c r="L8" s="62"/>
      <c r="M8" s="12"/>
      <c r="N8" s="56"/>
      <c r="O8" s="56"/>
      <c r="P8" s="5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63"/>
      <c r="G9" s="14"/>
      <c r="H9" s="34"/>
      <c r="I9" s="34"/>
      <c r="J9" s="34"/>
      <c r="K9" s="34"/>
      <c r="L9" s="69"/>
      <c r="M9" s="15"/>
      <c r="N9" s="56"/>
      <c r="O9" s="56"/>
      <c r="P9" s="5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2" t="s">
        <v>24</v>
      </c>
      <c r="C10" s="82"/>
      <c r="D10" s="82"/>
      <c r="E10" s="82"/>
      <c r="F10" s="83" t="s">
        <v>4</v>
      </c>
      <c r="G10" s="83"/>
      <c r="H10" s="83" t="s">
        <v>25</v>
      </c>
      <c r="I10" s="83"/>
      <c r="J10" s="83" t="s">
        <v>26</v>
      </c>
      <c r="K10" s="83"/>
      <c r="L10" s="70" t="s">
        <v>27</v>
      </c>
      <c r="M10" s="18"/>
      <c r="N10" s="56"/>
      <c r="O10" s="56"/>
      <c r="P10" s="5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2"/>
      <c r="C11" s="82"/>
      <c r="D11" s="82"/>
      <c r="E11" s="82"/>
      <c r="F11" s="64" t="s">
        <v>7</v>
      </c>
      <c r="G11" s="17" t="s">
        <v>8</v>
      </c>
      <c r="H11" s="17" t="s">
        <v>9</v>
      </c>
      <c r="I11" s="17" t="s">
        <v>10</v>
      </c>
      <c r="J11" s="17" t="s">
        <v>9</v>
      </c>
      <c r="K11" s="17" t="s">
        <v>10</v>
      </c>
      <c r="L11" s="70" t="s">
        <v>9</v>
      </c>
      <c r="M11" s="18"/>
      <c r="N11" s="56"/>
      <c r="O11" s="56"/>
      <c r="P11" s="5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2"/>
      <c r="C12" s="82"/>
      <c r="D12" s="82"/>
      <c r="E12" s="82"/>
      <c r="F12" s="64" t="s">
        <v>11</v>
      </c>
      <c r="G12" s="19" t="s">
        <v>11</v>
      </c>
      <c r="H12" s="19" t="s">
        <v>12</v>
      </c>
      <c r="I12" s="19" t="s">
        <v>13</v>
      </c>
      <c r="J12" s="19" t="s">
        <v>14</v>
      </c>
      <c r="K12" s="19" t="s">
        <v>28</v>
      </c>
      <c r="L12" s="70" t="s">
        <v>29</v>
      </c>
      <c r="M12" s="18"/>
      <c r="N12" s="56"/>
      <c r="O12" s="56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62"/>
      <c r="G13" s="9"/>
      <c r="H13" s="9"/>
      <c r="I13" s="9"/>
      <c r="J13" s="9"/>
      <c r="K13" s="9"/>
      <c r="L13" s="62"/>
      <c r="M13" s="18"/>
      <c r="N13" s="56"/>
      <c r="O13" s="56"/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86" t="s">
        <v>30</v>
      </c>
      <c r="C14" s="86"/>
      <c r="D14" s="86"/>
      <c r="E14" s="86"/>
      <c r="F14" s="20">
        <f>SUM(F15:F23)</f>
        <v>3696898627.09</v>
      </c>
      <c r="G14" s="20">
        <f>SUM(G15:G23)</f>
        <v>3696898627.09</v>
      </c>
      <c r="H14" s="20">
        <f>SUM(H15:H23)</f>
        <v>3696898627.09</v>
      </c>
      <c r="I14" s="21">
        <f aca="true" t="shared" si="0" ref="I14:I23">_xlfn.IFERROR(IF(G14&gt;0,H14/G14,H14/F14),0)</f>
        <v>1</v>
      </c>
      <c r="J14" s="20">
        <f>SUM(J15:J23)</f>
        <v>1192998652.5</v>
      </c>
      <c r="K14" s="21">
        <f aca="true" t="shared" si="1" ref="K14:K23">_xlfn.IFERROR(J14/H14,0)</f>
        <v>0.3227025603996787</v>
      </c>
      <c r="L14" s="71">
        <f>SUM(L15:L23)</f>
        <v>1063199374.5099999</v>
      </c>
      <c r="M14" s="18"/>
      <c r="N14" s="56"/>
      <c r="O14" s="56"/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8"/>
      <c r="C15" s="77" t="s">
        <v>31</v>
      </c>
      <c r="D15" s="77"/>
      <c r="E15" s="77"/>
      <c r="F15" s="35">
        <v>2348993780.94</v>
      </c>
      <c r="G15" s="35">
        <v>2348993780.94</v>
      </c>
      <c r="H15" s="26">
        <f>G15</f>
        <v>2348993780.94</v>
      </c>
      <c r="I15" s="27">
        <f t="shared" si="0"/>
        <v>1</v>
      </c>
      <c r="J15" s="26">
        <v>869337282.27</v>
      </c>
      <c r="K15" s="27">
        <f t="shared" si="1"/>
        <v>0.3700892225956069</v>
      </c>
      <c r="L15" s="72">
        <v>725216356.31</v>
      </c>
      <c r="M15" s="18"/>
      <c r="N15" s="56"/>
      <c r="O15" s="56"/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8"/>
      <c r="C16" s="77" t="s">
        <v>32</v>
      </c>
      <c r="D16" s="77"/>
      <c r="E16" s="77"/>
      <c r="F16" s="35">
        <v>3953384.88</v>
      </c>
      <c r="G16" s="35">
        <v>3953384.88</v>
      </c>
      <c r="H16" s="26">
        <f>G16</f>
        <v>3953384.88</v>
      </c>
      <c r="I16" s="27">
        <f t="shared" si="0"/>
        <v>1</v>
      </c>
      <c r="J16" s="26">
        <v>1127751.17</v>
      </c>
      <c r="K16" s="27">
        <f t="shared" si="1"/>
        <v>0.28526217513130164</v>
      </c>
      <c r="L16" s="72">
        <v>1127751.17</v>
      </c>
      <c r="M16" s="18"/>
      <c r="N16" s="56"/>
      <c r="O16" s="56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8"/>
      <c r="C17" s="77" t="s">
        <v>33</v>
      </c>
      <c r="D17" s="77"/>
      <c r="E17" s="77"/>
      <c r="F17" s="35">
        <v>709717.81</v>
      </c>
      <c r="G17" s="35">
        <v>709717.81</v>
      </c>
      <c r="H17" s="26">
        <f>G17</f>
        <v>709717.81</v>
      </c>
      <c r="I17" s="27">
        <f t="shared" si="0"/>
        <v>1</v>
      </c>
      <c r="J17" s="26">
        <v>218845.65</v>
      </c>
      <c r="K17" s="27">
        <f t="shared" si="1"/>
        <v>0.3083558661152944</v>
      </c>
      <c r="L17" s="72">
        <v>218845.65</v>
      </c>
      <c r="M17" s="18"/>
      <c r="N17" s="56"/>
      <c r="O17" s="56"/>
      <c r="P17" s="5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8"/>
      <c r="C18" s="77" t="s">
        <v>34</v>
      </c>
      <c r="D18" s="77"/>
      <c r="E18" s="77"/>
      <c r="F18" s="35">
        <v>12256000</v>
      </c>
      <c r="G18" s="35">
        <v>12256000</v>
      </c>
      <c r="H18" s="26">
        <f aca="true" t="shared" si="2" ref="H18:H23">G18</f>
        <v>12256000</v>
      </c>
      <c r="I18" s="27">
        <f t="shared" si="0"/>
        <v>1</v>
      </c>
      <c r="J18" s="26">
        <v>4044485.61</v>
      </c>
      <c r="K18" s="27">
        <f t="shared" si="1"/>
        <v>0.33000045773498693</v>
      </c>
      <c r="L18" s="72">
        <v>4317724.01</v>
      </c>
      <c r="M18" s="18"/>
      <c r="N18" s="56"/>
      <c r="O18" s="56"/>
      <c r="P18" s="5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8"/>
      <c r="C19" s="77" t="s">
        <v>35</v>
      </c>
      <c r="D19" s="77"/>
      <c r="E19" s="77"/>
      <c r="F19" s="35">
        <v>326894484.14</v>
      </c>
      <c r="G19" s="35">
        <v>326894484.14</v>
      </c>
      <c r="H19" s="26">
        <f t="shared" si="2"/>
        <v>326894484.14</v>
      </c>
      <c r="I19" s="27">
        <f t="shared" si="0"/>
        <v>1</v>
      </c>
      <c r="J19" s="26">
        <v>74451021.99</v>
      </c>
      <c r="K19" s="27">
        <f t="shared" si="1"/>
        <v>0.2277524571449014</v>
      </c>
      <c r="L19" s="72">
        <v>107855373.5</v>
      </c>
      <c r="M19" s="18"/>
      <c r="N19" s="56"/>
      <c r="O19" s="56"/>
      <c r="P19" s="5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88"/>
      <c r="C20" s="77" t="s">
        <v>36</v>
      </c>
      <c r="D20" s="77"/>
      <c r="E20" s="77"/>
      <c r="F20" s="35">
        <v>591257807.45</v>
      </c>
      <c r="G20" s="35">
        <v>591257807.45</v>
      </c>
      <c r="H20" s="26">
        <f t="shared" si="2"/>
        <v>591257807.45</v>
      </c>
      <c r="I20" s="27">
        <f t="shared" si="0"/>
        <v>1</v>
      </c>
      <c r="J20" s="26">
        <v>94429998.22</v>
      </c>
      <c r="K20" s="27">
        <f t="shared" si="1"/>
        <v>0.15971036158873134</v>
      </c>
      <c r="L20" s="72">
        <v>111868017.01</v>
      </c>
      <c r="M20" s="18"/>
      <c r="N20" s="56"/>
      <c r="O20" s="56"/>
      <c r="P20" s="5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8"/>
      <c r="C21" s="77" t="s">
        <v>37</v>
      </c>
      <c r="D21" s="77"/>
      <c r="E21" s="77"/>
      <c r="F21" s="35">
        <v>152681268.1</v>
      </c>
      <c r="G21" s="35">
        <v>152681268.1</v>
      </c>
      <c r="H21" s="26">
        <f t="shared" si="2"/>
        <v>152681268.1</v>
      </c>
      <c r="I21" s="27">
        <f t="shared" si="0"/>
        <v>1</v>
      </c>
      <c r="J21" s="26">
        <v>42102585.74</v>
      </c>
      <c r="K21" s="27">
        <f t="shared" si="1"/>
        <v>0.27575475540604316</v>
      </c>
      <c r="L21" s="72">
        <v>693710.22</v>
      </c>
      <c r="M21" s="18"/>
      <c r="N21" s="56"/>
      <c r="O21" s="56"/>
      <c r="P21" s="5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88"/>
      <c r="C22" s="77" t="s">
        <v>38</v>
      </c>
      <c r="D22" s="77"/>
      <c r="E22" s="77"/>
      <c r="F22" s="35">
        <v>5615769.15</v>
      </c>
      <c r="G22" s="35">
        <v>5615769.15</v>
      </c>
      <c r="H22" s="26">
        <f t="shared" si="2"/>
        <v>5615769.15</v>
      </c>
      <c r="I22" s="27">
        <f t="shared" si="0"/>
        <v>1</v>
      </c>
      <c r="J22" s="26">
        <v>18917262.47</v>
      </c>
      <c r="K22" s="27">
        <f t="shared" si="1"/>
        <v>3.3685968857890103</v>
      </c>
      <c r="L22" s="72">
        <v>0</v>
      </c>
      <c r="M22" s="18"/>
      <c r="N22" s="56"/>
      <c r="O22" s="56"/>
      <c r="P22" s="5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88"/>
      <c r="C23" s="77" t="s">
        <v>39</v>
      </c>
      <c r="D23" s="77"/>
      <c r="E23" s="77"/>
      <c r="F23" s="35">
        <v>254536414.62</v>
      </c>
      <c r="G23" s="35">
        <v>254536414.62</v>
      </c>
      <c r="H23" s="26">
        <f t="shared" si="2"/>
        <v>254536414.62</v>
      </c>
      <c r="I23" s="27">
        <f t="shared" si="0"/>
        <v>1</v>
      </c>
      <c r="J23" s="26">
        <v>88369419.38</v>
      </c>
      <c r="K23" s="27">
        <f t="shared" si="1"/>
        <v>0.34717790580938135</v>
      </c>
      <c r="L23" s="72">
        <v>111901596.64</v>
      </c>
      <c r="M23" s="18"/>
      <c r="N23" s="56"/>
      <c r="O23" s="56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6"/>
      <c r="G24" s="28"/>
      <c r="H24" s="28"/>
      <c r="I24" s="28"/>
      <c r="J24" s="28"/>
      <c r="K24" s="28"/>
      <c r="L24" s="66"/>
      <c r="M24" s="18"/>
      <c r="O24" s="56"/>
      <c r="P24" s="5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86" t="s">
        <v>40</v>
      </c>
      <c r="C25" s="86"/>
      <c r="D25" s="86"/>
      <c r="E25" s="86"/>
      <c r="F25" s="20">
        <f>F26+F32</f>
        <v>421233881.01</v>
      </c>
      <c r="G25" s="20">
        <f>G26+G32</f>
        <v>421233881.01</v>
      </c>
      <c r="H25" s="20">
        <f>H26+H32</f>
        <v>421233881.01</v>
      </c>
      <c r="I25" s="21">
        <f aca="true" t="shared" si="3" ref="I25:I32">_xlfn.IFERROR(IF(G25&gt;0,H25/G25,H25/F25),0)</f>
        <v>1</v>
      </c>
      <c r="J25" s="20">
        <f>J26+J32</f>
        <v>41318558.900000006</v>
      </c>
      <c r="K25" s="21">
        <f aca="true" t="shared" si="4" ref="K25:K31">_xlfn.IFERROR(J25/H25,0)</f>
        <v>0.09808935311881789</v>
      </c>
      <c r="L25" s="71">
        <f>L26+L32</f>
        <v>626822056.45</v>
      </c>
      <c r="M25" s="18" t="s">
        <v>41</v>
      </c>
      <c r="N25" s="56"/>
      <c r="O25" s="56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88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26">
        <f>J27+J28</f>
        <v>41318558.900000006</v>
      </c>
      <c r="K26" s="27">
        <f t="shared" si="4"/>
        <v>0.10242156067038051</v>
      </c>
      <c r="L26" s="72">
        <f>L27+L28</f>
        <v>140209155.04000002</v>
      </c>
      <c r="M26" s="18"/>
      <c r="N26" s="56"/>
      <c r="O26" s="56"/>
      <c r="P26" s="53"/>
      <c r="Q26" s="53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88"/>
      <c r="C27" s="37"/>
      <c r="D27" s="89" t="s">
        <v>43</v>
      </c>
      <c r="E27" s="89"/>
      <c r="F27" s="65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38">
        <v>1202728.96</v>
      </c>
      <c r="K27" s="39">
        <f t="shared" si="4"/>
        <v>0.01850352246153846</v>
      </c>
      <c r="L27" s="72">
        <v>8310356.87</v>
      </c>
      <c r="M27" s="18"/>
      <c r="N27" s="59"/>
      <c r="O27" s="56"/>
      <c r="P27" s="53"/>
      <c r="Q27" s="54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88"/>
      <c r="C28" s="41"/>
      <c r="D28" s="89" t="s">
        <v>44</v>
      </c>
      <c r="E28" s="89"/>
      <c r="F28" s="65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38">
        <f>SUM(J29:J31)</f>
        <v>40115829.940000005</v>
      </c>
      <c r="K28" s="39">
        <f t="shared" si="4"/>
        <v>0.11853977799811549</v>
      </c>
      <c r="L28" s="72">
        <f>SUM(L29:L31)</f>
        <v>131898798.17000002</v>
      </c>
      <c r="M28" s="18"/>
      <c r="N28" s="56"/>
      <c r="O28" s="56"/>
      <c r="P28" s="53"/>
      <c r="Q28" s="53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88"/>
      <c r="C29" s="90"/>
      <c r="D29" s="43"/>
      <c r="E29" s="44" t="s">
        <v>45</v>
      </c>
      <c r="F29" s="65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45">
        <v>36300455.88</v>
      </c>
      <c r="K29" s="46">
        <f t="shared" si="4"/>
        <v>0.139617138</v>
      </c>
      <c r="L29" s="73">
        <v>127997315.79</v>
      </c>
      <c r="M29" s="18"/>
      <c r="N29" s="57"/>
      <c r="O29" s="56"/>
      <c r="P29" s="56"/>
      <c r="Q29" s="55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88"/>
      <c r="C30" s="90"/>
      <c r="D30" s="43"/>
      <c r="E30" s="44" t="s">
        <v>46</v>
      </c>
      <c r="F30" s="65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45">
        <v>1320934.46</v>
      </c>
      <c r="K30" s="46">
        <f t="shared" si="4"/>
        <v>0.025130574484946887</v>
      </c>
      <c r="L30" s="73">
        <v>559184.98</v>
      </c>
      <c r="M30" s="18"/>
      <c r="N30" s="57"/>
      <c r="O30" s="56"/>
      <c r="P30" s="56"/>
      <c r="Q30" s="55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88"/>
      <c r="C31" s="90"/>
      <c r="D31" s="43"/>
      <c r="E31" s="44" t="s">
        <v>47</v>
      </c>
      <c r="F31" s="65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45">
        <v>2494439.6</v>
      </c>
      <c r="K31" s="46">
        <f t="shared" si="4"/>
        <v>0.09648263538982597</v>
      </c>
      <c r="L31" s="73">
        <v>3342297.4</v>
      </c>
      <c r="M31" s="50"/>
      <c r="N31" s="57"/>
      <c r="O31" s="56"/>
      <c r="P31" s="56"/>
      <c r="Q31" s="55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88"/>
      <c r="C32" s="77" t="s">
        <v>48</v>
      </c>
      <c r="D32" s="77"/>
      <c r="E32" s="77"/>
      <c r="F32" s="35">
        <v>17817270</v>
      </c>
      <c r="G32" s="35">
        <v>17817270</v>
      </c>
      <c r="H32" s="26">
        <f>G32</f>
        <v>17817270</v>
      </c>
      <c r="I32" s="27">
        <f t="shared" si="3"/>
        <v>1</v>
      </c>
      <c r="J32" s="26">
        <v>0</v>
      </c>
      <c r="K32" s="27">
        <f>_xlfn.IFERROR(J32/H32,0)</f>
        <v>0</v>
      </c>
      <c r="L32" s="72">
        <v>486612901.41</v>
      </c>
      <c r="M32" s="18"/>
      <c r="O32" s="56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7"/>
      <c r="G33" s="30"/>
      <c r="H33" s="30"/>
      <c r="I33" s="30"/>
      <c r="J33" s="30"/>
      <c r="K33" s="30"/>
      <c r="L33" s="67"/>
      <c r="M33" s="18"/>
      <c r="O33" s="56"/>
      <c r="P33" s="5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82" t="s">
        <v>23</v>
      </c>
      <c r="C34" s="82"/>
      <c r="D34" s="82"/>
      <c r="E34" s="82"/>
      <c r="F34" s="20">
        <f>F14+F25</f>
        <v>4118132508.1000004</v>
      </c>
      <c r="G34" s="20">
        <f>G14+G25</f>
        <v>4118132508.1000004</v>
      </c>
      <c r="H34" s="20">
        <f>H14+H25</f>
        <v>4118132508.1000004</v>
      </c>
      <c r="I34" s="21">
        <f>_xlfn.IFERROR(IF(G34&gt;0,H34/G34,H34/F34),0)</f>
        <v>1</v>
      </c>
      <c r="J34" s="20">
        <f>J14+J25</f>
        <v>1234317211.4</v>
      </c>
      <c r="K34" s="21">
        <f>_xlfn.IFERROR(J34/H34,0)</f>
        <v>0.2997274150290715</v>
      </c>
      <c r="L34" s="71">
        <f>L14+L25</f>
        <v>1690021430.96</v>
      </c>
      <c r="M34" s="18"/>
      <c r="O34" s="56"/>
      <c r="P34" s="5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53</v>
      </c>
      <c r="C35" s="6"/>
      <c r="D35" s="6"/>
      <c r="E35" s="6"/>
      <c r="F35" s="68"/>
      <c r="G35" s="6"/>
      <c r="H35" s="6"/>
      <c r="I35" s="6"/>
      <c r="J35" s="6"/>
      <c r="K35" s="6"/>
      <c r="L35" s="68"/>
      <c r="M35" s="33"/>
      <c r="N35" s="56"/>
      <c r="O35" s="56"/>
      <c r="P35" s="5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ht="16.5" customHeight="1">
      <c r="B37" s="91" t="s">
        <v>57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2023-06-26T12:02:39Z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