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<sst xmlns="http://schemas.openxmlformats.org/spreadsheetml/2006/main" count="80" uniqueCount="58">
  <si>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</si>
  <si>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</si>
  <si>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</si>
  <si>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</si>
  <si>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</si>
  <si>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</si>
  <si>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</si>
  <si>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</si>
  <si>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</si>
  <si>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</si>
  <si>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</si>
  <si>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</si>
  <si>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</si>
  <si>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</si>
  <si>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</si>
  <si>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</si>
  <si>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</si>
  <si>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</si>
  <si>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</si>
  <si>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</si>
  <si>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</si>
  <si>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</si>
  <si>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</si>
  <si>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</si>
  <si>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</si>
  <si>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</si>
  <si>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</si>
  <si>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</si>
  <si>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</si>
  <si>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</si>
  <si>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</si>
  <si>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</si>
  <si>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</si>
  <si>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</si>
  <si>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</si>
  <si>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</si>
  <si>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</si>
  <si>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</si>
  <si>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</si>
  <si>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</si>
  <si>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</si>
  <si>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</si>
  <si>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</si>
  <si>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</si>
  <si>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</si>
  <si>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</si>
  <si>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</si>
  <si>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</si>
  <si>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</si>
  <si>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</si>
  <si>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</si>
  <si>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</si>
  <si>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</si>
  <si>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</si>
  <si>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O valor de "Outras Despesas de Capital" refere-se a pagamento de Dividendos relativos ao Exercício de 2022.</t>
  </si>
  <si>
    <t>As contas "Tributos" e "Despesas Financeiras", na coluna Liquidado, estão com valores menores que o mês anterior devido a correções dos dados informados anteriormente.</t>
  </si>
  <si>
    <t>ATÉ JUNHO</t>
  </si>
  <si>
    <r>
      <t>Atualizado em:</t>
    </r>
    <r>
      <rPr>
        <sz val="10"/>
        <color indexed="8"/>
        <rFont val="Arial"/>
        <family val="2"/>
      </rPr>
      <t xml:space="preserve"> 14/07/2023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</si>
</sst>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5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19" fillId="40" borderId="25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5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/>
    </xf>
    <xf numFmtId="0" fontId="31" fillId="0" borderId="26" xfId="0" applyFont="1" applyBorder="1" applyAlignment="1">
      <alignment horizontal="center" vertical="center"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20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7" xfId="76" applyFill="1" applyBorder="1" applyAlignment="1">
      <alignment horizontal="center" vertical="center" wrapText="1"/>
    </xf>
    <xf numFmtId="43" fontId="1" fillId="40" borderId="27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20" xfId="76" applyFill="1" applyBorder="1" applyAlignment="1">
      <alignment horizontal="right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84" customWidth="1"/>
    <col min="8" max="8" width="13.421875" style="0" customWidth="1"/>
    <col min="9" max="9" width="17.421875" style="84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85"/>
      <c r="H3" s="5"/>
      <c r="I3" s="8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77" t="s">
        <v>49</v>
      </c>
      <c r="B7" s="77"/>
      <c r="C7" s="77"/>
      <c r="D7" s="77"/>
      <c r="E7" s="78" t="s">
        <v>56</v>
      </c>
      <c r="F7" s="78"/>
      <c r="G7" s="78"/>
      <c r="H7" s="9"/>
      <c r="I7" s="86"/>
      <c r="J7" s="10" t="s">
        <v>57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86"/>
      <c r="H8" s="9"/>
      <c r="I8" s="86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79"/>
      <c r="H9" s="79"/>
      <c r="I9" s="93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0" t="s">
        <v>3</v>
      </c>
      <c r="C10" s="80"/>
      <c r="D10" s="80"/>
      <c r="E10" s="81" t="s">
        <v>4</v>
      </c>
      <c r="F10" s="81"/>
      <c r="G10" s="81" t="s">
        <v>5</v>
      </c>
      <c r="H10" s="81"/>
      <c r="I10" s="94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0"/>
      <c r="C11" s="80"/>
      <c r="D11" s="80"/>
      <c r="E11" s="17" t="s">
        <v>7</v>
      </c>
      <c r="F11" s="17" t="s">
        <v>8</v>
      </c>
      <c r="G11" s="87" t="s">
        <v>9</v>
      </c>
      <c r="H11" s="17" t="s">
        <v>10</v>
      </c>
      <c r="I11" s="94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0"/>
      <c r="C12" s="80"/>
      <c r="D12" s="80"/>
      <c r="E12" s="19" t="s">
        <v>11</v>
      </c>
      <c r="F12" s="19" t="s">
        <v>11</v>
      </c>
      <c r="G12" s="87" t="s">
        <v>12</v>
      </c>
      <c r="H12" s="19" t="s">
        <v>13</v>
      </c>
      <c r="I12" s="94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86"/>
      <c r="H13" s="9"/>
      <c r="I13" s="86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72" t="s">
        <v>15</v>
      </c>
      <c r="C14" s="72"/>
      <c r="D14" s="72"/>
      <c r="E14" s="20">
        <f>SUM(E15:E19)</f>
        <v>4032712562</v>
      </c>
      <c r="F14" s="20">
        <f>SUM(F15:F19)</f>
        <v>4032712562</v>
      </c>
      <c r="G14" s="88">
        <f>SUM(G15:G19)</f>
        <v>1989778265.54</v>
      </c>
      <c r="H14" s="21">
        <f aca="true" t="shared" si="0" ref="H14:H19">_xlfn.IFERROR(IF(F14&gt;0,G14/F14,G14/E14),0)</f>
        <v>0.49340939502843745</v>
      </c>
      <c r="I14" s="95">
        <f>SUM(I15:I19)</f>
        <v>1799056773.73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75"/>
      <c r="C15" s="73" t="s">
        <v>16</v>
      </c>
      <c r="D15" s="73"/>
      <c r="E15" s="24">
        <v>3509855719</v>
      </c>
      <c r="F15" s="25">
        <v>3509855719</v>
      </c>
      <c r="G15" s="89">
        <v>1739311608.27</v>
      </c>
      <c r="H15" s="27">
        <f t="shared" si="0"/>
        <v>0.49555074268567106</v>
      </c>
      <c r="I15" s="89">
        <v>1566009167.32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75"/>
      <c r="C16" s="73" t="s">
        <v>17</v>
      </c>
      <c r="D16" s="73"/>
      <c r="E16" s="24">
        <v>393545765</v>
      </c>
      <c r="F16" s="25">
        <v>393545765</v>
      </c>
      <c r="G16" s="89">
        <v>132768305.33</v>
      </c>
      <c r="H16" s="27">
        <f t="shared" si="0"/>
        <v>0.3373643350729489</v>
      </c>
      <c r="I16" s="89">
        <v>137214255.41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75"/>
      <c r="C17" s="73" t="s">
        <v>18</v>
      </c>
      <c r="D17" s="73"/>
      <c r="E17" s="24">
        <v>119280860</v>
      </c>
      <c r="F17" s="25">
        <v>119280860</v>
      </c>
      <c r="G17" s="89">
        <v>116689175.54</v>
      </c>
      <c r="H17" s="27">
        <f t="shared" si="0"/>
        <v>0.9782724197327216</v>
      </c>
      <c r="I17" s="89">
        <v>95833351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75"/>
      <c r="C18" s="73" t="s">
        <v>19</v>
      </c>
      <c r="D18" s="73"/>
      <c r="E18" s="24">
        <v>2014264</v>
      </c>
      <c r="F18" s="25">
        <v>2014264</v>
      </c>
      <c r="G18" s="89">
        <v>1009176.4</v>
      </c>
      <c r="H18" s="27">
        <f t="shared" si="0"/>
        <v>0.5010149612960367</v>
      </c>
      <c r="I18" s="89"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75"/>
      <c r="C19" s="73" t="s">
        <v>20</v>
      </c>
      <c r="D19" s="73"/>
      <c r="E19" s="24">
        <v>8015954</v>
      </c>
      <c r="F19" s="25">
        <v>8015954</v>
      </c>
      <c r="G19" s="89">
        <v>0</v>
      </c>
      <c r="H19" s="27">
        <f t="shared" si="0"/>
        <v>0</v>
      </c>
      <c r="I19" s="89"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90"/>
      <c r="H20" s="28"/>
      <c r="I20" s="90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72" t="s">
        <v>21</v>
      </c>
      <c r="C21" s="72"/>
      <c r="D21" s="72"/>
      <c r="E21" s="20">
        <f>SUM(E22)</f>
        <v>1300</v>
      </c>
      <c r="F21" s="20">
        <f>SUM(F22)</f>
        <v>1300</v>
      </c>
      <c r="G21" s="88">
        <f>SUM(G22)</f>
        <v>571300.9</v>
      </c>
      <c r="H21" s="21">
        <f>_xlfn.IFERROR(IF(F21&gt;0,G21/F21,G21/E21),0)</f>
        <v>439.4622307692308</v>
      </c>
      <c r="I21" s="95">
        <f>SUM(I22)</f>
        <v>5471725.1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73" t="s">
        <v>22</v>
      </c>
      <c r="D22" s="73"/>
      <c r="E22" s="24">
        <v>1300</v>
      </c>
      <c r="F22" s="25">
        <v>1300</v>
      </c>
      <c r="G22" s="89">
        <v>571300.9</v>
      </c>
      <c r="H22" s="27">
        <f>_xlfn.IFERROR(IF(F22&gt;0,G22/F22,G22/E22),0)</f>
        <v>439.4622307692308</v>
      </c>
      <c r="I22" s="89">
        <v>5471725.1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91"/>
      <c r="H23" s="30"/>
      <c r="I23" s="91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74" t="s">
        <v>23</v>
      </c>
      <c r="C24" s="74"/>
      <c r="D24" s="74"/>
      <c r="E24" s="20">
        <f>E14+E21</f>
        <v>4032713862</v>
      </c>
      <c r="F24" s="20">
        <f>F14+F21</f>
        <v>4032713862</v>
      </c>
      <c r="G24" s="88">
        <f>G14+G21</f>
        <v>1990349566.44</v>
      </c>
      <c r="H24" s="21">
        <f>_xlfn.IFERROR(IF(F24&gt;0,G24/F24,G24/E24),0)</f>
        <v>0.4935509025807495</v>
      </c>
      <c r="I24" s="95">
        <f>I14+I21</f>
        <v>1804528498.83</v>
      </c>
      <c r="J24" s="18"/>
      <c r="K24" s="2"/>
      <c r="L24" s="2"/>
      <c r="M24" s="2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92"/>
      <c r="H25" s="6"/>
      <c r="I25" s="92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70"/>
      <c r="C26" s="71"/>
      <c r="D26" s="71"/>
      <c r="E26" s="71"/>
      <c r="F26" s="71"/>
      <c r="G26" s="71"/>
      <c r="H26" s="71"/>
      <c r="I26" s="71"/>
      <c r="J26" s="71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C19:D19"/>
    <mergeCell ref="A6:J6"/>
    <mergeCell ref="A7:D7"/>
    <mergeCell ref="E7:G7"/>
    <mergeCell ref="G9:H9"/>
    <mergeCell ref="B10:D12"/>
    <mergeCell ref="E10:F10"/>
    <mergeCell ref="G10:H10"/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10">
      <selection activeCell="O25" sqref="O25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60" bestFit="1" customWidth="1"/>
    <col min="7" max="8" width="14.8515625" style="0" bestFit="1" customWidth="1"/>
    <col min="9" max="9" width="10.140625" style="0" bestFit="1" customWidth="1"/>
    <col min="10" max="10" width="17.28125" style="84" bestFit="1" customWidth="1"/>
    <col min="11" max="11" width="10.28125" style="0" bestFit="1" customWidth="1"/>
    <col min="12" max="12" width="16.57421875" style="84" bestFit="1" customWidth="1"/>
    <col min="13" max="13" width="2.421875" style="0" customWidth="1"/>
    <col min="14" max="14" width="18.140625" style="57" customWidth="1"/>
    <col min="15" max="15" width="15.57421875" style="57" customWidth="1"/>
    <col min="16" max="16" width="15.00390625" style="52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6"/>
      <c r="O1" s="56"/>
      <c r="P1" s="5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6"/>
      <c r="O2" s="56"/>
      <c r="P2" s="5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61"/>
      <c r="G3" s="5"/>
      <c r="H3" s="5"/>
      <c r="I3" s="5"/>
      <c r="J3" s="85"/>
      <c r="K3" s="5"/>
      <c r="L3" s="85"/>
      <c r="M3" s="6"/>
      <c r="N3" s="56"/>
      <c r="O3" s="56"/>
      <c r="P3" s="5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6"/>
      <c r="O4" s="56"/>
      <c r="P4" s="51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6"/>
      <c r="O5" s="56"/>
      <c r="P5" s="5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6" t="s">
        <v>52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56"/>
      <c r="O6" s="56"/>
      <c r="P6" s="5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77" t="s">
        <v>49</v>
      </c>
      <c r="B7" s="77"/>
      <c r="C7" s="77"/>
      <c r="D7" s="77"/>
      <c r="E7" s="77"/>
      <c r="F7" s="78" t="s">
        <v>56</v>
      </c>
      <c r="G7" s="78"/>
      <c r="H7" s="78"/>
      <c r="I7" s="9"/>
      <c r="J7" s="86"/>
      <c r="K7" s="9"/>
      <c r="L7" s="86"/>
      <c r="M7" s="10" t="s">
        <v>57</v>
      </c>
      <c r="N7" s="56"/>
      <c r="O7" s="56"/>
      <c r="P7" s="5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2"/>
      <c r="G8" s="9"/>
      <c r="H8" s="9"/>
      <c r="I8" s="9"/>
      <c r="J8" s="86"/>
      <c r="K8" s="9"/>
      <c r="L8" s="86"/>
      <c r="M8" s="12"/>
      <c r="N8" s="56"/>
      <c r="O8" s="56"/>
      <c r="P8" s="5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3"/>
      <c r="G9" s="14"/>
      <c r="H9" s="34"/>
      <c r="I9" s="34"/>
      <c r="J9" s="96"/>
      <c r="K9" s="34"/>
      <c r="L9" s="96"/>
      <c r="M9" s="15"/>
      <c r="N9" s="56"/>
      <c r="O9" s="56"/>
      <c r="P9" s="5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0" t="s">
        <v>24</v>
      </c>
      <c r="C10" s="80"/>
      <c r="D10" s="80"/>
      <c r="E10" s="80"/>
      <c r="F10" s="81" t="s">
        <v>4</v>
      </c>
      <c r="G10" s="81"/>
      <c r="H10" s="81" t="s">
        <v>25</v>
      </c>
      <c r="I10" s="81"/>
      <c r="J10" s="81" t="s">
        <v>26</v>
      </c>
      <c r="K10" s="81"/>
      <c r="L10" s="94" t="s">
        <v>27</v>
      </c>
      <c r="M10" s="18"/>
      <c r="N10" s="56"/>
      <c r="O10" s="56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0"/>
      <c r="C11" s="80"/>
      <c r="D11" s="80"/>
      <c r="E11" s="80"/>
      <c r="F11" s="64" t="s">
        <v>7</v>
      </c>
      <c r="G11" s="17" t="s">
        <v>8</v>
      </c>
      <c r="H11" s="17" t="s">
        <v>9</v>
      </c>
      <c r="I11" s="17" t="s">
        <v>10</v>
      </c>
      <c r="J11" s="87" t="s">
        <v>9</v>
      </c>
      <c r="K11" s="17" t="s">
        <v>10</v>
      </c>
      <c r="L11" s="94" t="s">
        <v>9</v>
      </c>
      <c r="M11" s="18"/>
      <c r="N11" s="56"/>
      <c r="O11" s="56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0"/>
      <c r="C12" s="80"/>
      <c r="D12" s="80"/>
      <c r="E12" s="80"/>
      <c r="F12" s="64" t="s">
        <v>11</v>
      </c>
      <c r="G12" s="19" t="s">
        <v>11</v>
      </c>
      <c r="H12" s="19" t="s">
        <v>12</v>
      </c>
      <c r="I12" s="19" t="s">
        <v>13</v>
      </c>
      <c r="J12" s="87" t="s">
        <v>14</v>
      </c>
      <c r="K12" s="19" t="s">
        <v>28</v>
      </c>
      <c r="L12" s="94" t="s">
        <v>29</v>
      </c>
      <c r="M12" s="18"/>
      <c r="N12" s="56"/>
      <c r="O12" s="56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2"/>
      <c r="G13" s="9"/>
      <c r="H13" s="9"/>
      <c r="I13" s="9"/>
      <c r="J13" s="86"/>
      <c r="K13" s="9"/>
      <c r="L13" s="86"/>
      <c r="M13" s="18"/>
      <c r="N13" s="56"/>
      <c r="O13" s="56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72" t="s">
        <v>30</v>
      </c>
      <c r="C14" s="72"/>
      <c r="D14" s="72"/>
      <c r="E14" s="72"/>
      <c r="F14" s="20">
        <f>SUM(F15:F23)</f>
        <v>3696898627.09</v>
      </c>
      <c r="G14" s="20">
        <f>SUM(G15:G23)</f>
        <v>3696898627.09</v>
      </c>
      <c r="H14" s="20">
        <f>SUM(H15:H23)</f>
        <v>3696898627.09</v>
      </c>
      <c r="I14" s="21">
        <f aca="true" t="shared" si="0" ref="I14:I23">_xlfn.IFERROR(IF(G14&gt;0,H14/G14,H14/F14),0)</f>
        <v>1</v>
      </c>
      <c r="J14" s="88">
        <f>SUM(J15:J23)</f>
        <v>1457789149.6499999</v>
      </c>
      <c r="K14" s="21">
        <f aca="true" t="shared" si="1" ref="K14:K23">_xlfn.IFERROR(J14/H14,0)</f>
        <v>0.3943275963716357</v>
      </c>
      <c r="L14" s="95">
        <f>SUM(L15:L23)</f>
        <v>1315601523.95</v>
      </c>
      <c r="M14" s="18"/>
      <c r="N14" s="56"/>
      <c r="O14" s="56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75"/>
      <c r="C15" s="73" t="s">
        <v>31</v>
      </c>
      <c r="D15" s="73"/>
      <c r="E15" s="73"/>
      <c r="F15" s="35">
        <v>2348993780.94</v>
      </c>
      <c r="G15" s="35">
        <v>2348993780.94</v>
      </c>
      <c r="H15" s="26">
        <f>G15</f>
        <v>2348993780.94</v>
      </c>
      <c r="I15" s="27">
        <f t="shared" si="0"/>
        <v>1</v>
      </c>
      <c r="J15" s="89">
        <v>1064887855.16</v>
      </c>
      <c r="K15" s="27">
        <f t="shared" si="1"/>
        <v>0.45333787760556027</v>
      </c>
      <c r="L15" s="89">
        <v>906677273.6</v>
      </c>
      <c r="M15" s="18"/>
      <c r="N15" s="56"/>
      <c r="O15" s="56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75"/>
      <c r="C16" s="73" t="s">
        <v>32</v>
      </c>
      <c r="D16" s="73"/>
      <c r="E16" s="73"/>
      <c r="F16" s="35">
        <v>3953384.88</v>
      </c>
      <c r="G16" s="35">
        <v>3953384.88</v>
      </c>
      <c r="H16" s="26">
        <f>G16</f>
        <v>3953384.88</v>
      </c>
      <c r="I16" s="27">
        <f t="shared" si="0"/>
        <v>1</v>
      </c>
      <c r="J16" s="89">
        <v>1406728.26</v>
      </c>
      <c r="K16" s="27">
        <f t="shared" si="1"/>
        <v>0.3558288157362508</v>
      </c>
      <c r="L16" s="89">
        <v>1406728.26</v>
      </c>
      <c r="M16" s="18"/>
      <c r="N16" s="56"/>
      <c r="O16" s="56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75"/>
      <c r="C17" s="73" t="s">
        <v>33</v>
      </c>
      <c r="D17" s="73"/>
      <c r="E17" s="73"/>
      <c r="F17" s="35">
        <v>709717.81</v>
      </c>
      <c r="G17" s="35">
        <v>709717.81</v>
      </c>
      <c r="H17" s="26">
        <f>G17</f>
        <v>709717.81</v>
      </c>
      <c r="I17" s="27">
        <f t="shared" si="0"/>
        <v>1</v>
      </c>
      <c r="J17" s="89">
        <v>256190.47</v>
      </c>
      <c r="K17" s="27">
        <f t="shared" si="1"/>
        <v>0.3609751177020624</v>
      </c>
      <c r="L17" s="89">
        <v>256190.67</v>
      </c>
      <c r="M17" s="18"/>
      <c r="N17" s="56"/>
      <c r="O17" s="56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75"/>
      <c r="C18" s="73" t="s">
        <v>34</v>
      </c>
      <c r="D18" s="73"/>
      <c r="E18" s="73"/>
      <c r="F18" s="35">
        <v>12256000</v>
      </c>
      <c r="G18" s="35">
        <v>12256000</v>
      </c>
      <c r="H18" s="26">
        <f aca="true" t="shared" si="2" ref="H18:H23">G18</f>
        <v>12256000</v>
      </c>
      <c r="I18" s="27">
        <f t="shared" si="0"/>
        <v>1</v>
      </c>
      <c r="J18" s="89">
        <v>5560314.52</v>
      </c>
      <c r="K18" s="27">
        <f t="shared" si="1"/>
        <v>0.4536810150130548</v>
      </c>
      <c r="L18" s="89">
        <v>4773365.35</v>
      </c>
      <c r="M18" s="18"/>
      <c r="N18" s="56"/>
      <c r="O18" s="56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75"/>
      <c r="C19" s="73" t="s">
        <v>35</v>
      </c>
      <c r="D19" s="73"/>
      <c r="E19" s="73"/>
      <c r="F19" s="35">
        <v>326894484.14</v>
      </c>
      <c r="G19" s="35">
        <v>326894484.14</v>
      </c>
      <c r="H19" s="26">
        <f t="shared" si="2"/>
        <v>326894484.14</v>
      </c>
      <c r="I19" s="27">
        <f t="shared" si="0"/>
        <v>1</v>
      </c>
      <c r="J19" s="89">
        <v>97329672.43</v>
      </c>
      <c r="K19" s="27">
        <f t="shared" si="1"/>
        <v>0.2977403325909787</v>
      </c>
      <c r="L19" s="89">
        <v>128927415.85</v>
      </c>
      <c r="M19" s="18"/>
      <c r="N19" s="56"/>
      <c r="O19" s="56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75"/>
      <c r="C20" s="73" t="s">
        <v>36</v>
      </c>
      <c r="D20" s="73"/>
      <c r="E20" s="73"/>
      <c r="F20" s="35">
        <v>591257807.45</v>
      </c>
      <c r="G20" s="35">
        <v>591257807.45</v>
      </c>
      <c r="H20" s="26">
        <f t="shared" si="2"/>
        <v>591257807.45</v>
      </c>
      <c r="I20" s="27">
        <f t="shared" si="0"/>
        <v>1</v>
      </c>
      <c r="J20" s="89">
        <v>100877026.92</v>
      </c>
      <c r="K20" s="27">
        <f t="shared" si="1"/>
        <v>0.17061428305710907</v>
      </c>
      <c r="L20" s="89">
        <v>133774972.3</v>
      </c>
      <c r="M20" s="18"/>
      <c r="N20" s="56"/>
      <c r="O20" s="56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75"/>
      <c r="C21" s="73" t="s">
        <v>37</v>
      </c>
      <c r="D21" s="73"/>
      <c r="E21" s="73"/>
      <c r="F21" s="35">
        <v>152681268.1</v>
      </c>
      <c r="G21" s="35">
        <v>152681268.1</v>
      </c>
      <c r="H21" s="26">
        <f t="shared" si="2"/>
        <v>152681268.1</v>
      </c>
      <c r="I21" s="27">
        <f t="shared" si="0"/>
        <v>1</v>
      </c>
      <c r="J21" s="89">
        <v>52761893.56</v>
      </c>
      <c r="K21" s="27">
        <f t="shared" si="1"/>
        <v>0.34556887178486834</v>
      </c>
      <c r="L21" s="89">
        <v>1978252.2</v>
      </c>
      <c r="M21" s="18"/>
      <c r="N21" s="56"/>
      <c r="O21" s="56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75"/>
      <c r="C22" s="73" t="s">
        <v>38</v>
      </c>
      <c r="D22" s="73"/>
      <c r="E22" s="73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89">
        <v>20818957.47</v>
      </c>
      <c r="K22" s="27">
        <f t="shared" si="1"/>
        <v>3.70723171019236</v>
      </c>
      <c r="L22" s="89">
        <v>0</v>
      </c>
      <c r="M22" s="18"/>
      <c r="N22" s="56"/>
      <c r="O22" s="56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75"/>
      <c r="C23" s="73" t="s">
        <v>39</v>
      </c>
      <c r="D23" s="73"/>
      <c r="E23" s="73"/>
      <c r="F23" s="35">
        <v>254536414.62</v>
      </c>
      <c r="G23" s="35">
        <v>254536414.62</v>
      </c>
      <c r="H23" s="26">
        <f t="shared" si="2"/>
        <v>254536414.62</v>
      </c>
      <c r="I23" s="27">
        <f t="shared" si="0"/>
        <v>1</v>
      </c>
      <c r="J23" s="89">
        <v>113890510.86</v>
      </c>
      <c r="K23" s="27">
        <f t="shared" si="1"/>
        <v>0.44744289743386345</v>
      </c>
      <c r="L23" s="89">
        <v>137807325.72</v>
      </c>
      <c r="M23" s="18"/>
      <c r="N23" s="56"/>
      <c r="O23" s="56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6"/>
      <c r="G24" s="28"/>
      <c r="H24" s="28"/>
      <c r="I24" s="28"/>
      <c r="J24" s="90"/>
      <c r="K24" s="28"/>
      <c r="L24" s="90"/>
      <c r="M24" s="18"/>
      <c r="O24" s="56"/>
      <c r="P24" s="5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72" t="s">
        <v>40</v>
      </c>
      <c r="C25" s="72"/>
      <c r="D25" s="72"/>
      <c r="E25" s="72"/>
      <c r="F25" s="20">
        <f>F26+F32</f>
        <v>421233881.01</v>
      </c>
      <c r="G25" s="20">
        <f>G26+G32</f>
        <v>421233881.01</v>
      </c>
      <c r="H25" s="20">
        <f>H26+H32</f>
        <v>421233881.01</v>
      </c>
      <c r="I25" s="21">
        <f aca="true" t="shared" si="3" ref="I25:I32">_xlfn.IFERROR(IF(G25&gt;0,H25/G25,H25/F25),0)</f>
        <v>1</v>
      </c>
      <c r="J25" s="88">
        <f>J26+J32</f>
        <v>116051947.32</v>
      </c>
      <c r="K25" s="21">
        <f aca="true" t="shared" si="4" ref="K25:K31">_xlfn.IFERROR(J25/H25,0)</f>
        <v>0.2755047790594151</v>
      </c>
      <c r="L25" s="95">
        <f>L26+L32</f>
        <v>665173560.39</v>
      </c>
      <c r="M25" s="18" t="s">
        <v>41</v>
      </c>
      <c r="N25" s="56"/>
      <c r="O25" s="56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75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89">
        <f>J27+J28</f>
        <v>116051947.32</v>
      </c>
      <c r="K26" s="27">
        <f t="shared" si="4"/>
        <v>0.28767270398075717</v>
      </c>
      <c r="L26" s="89">
        <f>L27+L28</f>
        <v>178560658.98</v>
      </c>
      <c r="M26" s="18"/>
      <c r="N26" s="56"/>
      <c r="O26" s="56"/>
      <c r="P26" s="53"/>
      <c r="Q26" s="53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75"/>
      <c r="C27" s="37"/>
      <c r="D27" s="82" t="s">
        <v>43</v>
      </c>
      <c r="E27" s="82"/>
      <c r="F27" s="65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89">
        <v>3481914.56</v>
      </c>
      <c r="K27" s="39">
        <f t="shared" si="4"/>
        <v>0.05356791630769231</v>
      </c>
      <c r="L27" s="89">
        <v>8533603.44</v>
      </c>
      <c r="M27" s="18"/>
      <c r="N27" s="59"/>
      <c r="O27" s="56"/>
      <c r="P27" s="53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75"/>
      <c r="C28" s="41"/>
      <c r="D28" s="82" t="s">
        <v>44</v>
      </c>
      <c r="E28" s="82"/>
      <c r="F28" s="65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89">
        <f>SUM(J29:J31)</f>
        <v>112570032.75999999</v>
      </c>
      <c r="K28" s="39">
        <f t="shared" si="4"/>
        <v>0.33263743296771453</v>
      </c>
      <c r="L28" s="89">
        <f>SUM(L29:L31)</f>
        <v>170027055.54</v>
      </c>
      <c r="M28" s="18"/>
      <c r="N28" s="56"/>
      <c r="O28" s="56"/>
      <c r="P28" s="53"/>
      <c r="Q28" s="53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75"/>
      <c r="C29" s="83"/>
      <c r="D29" s="43"/>
      <c r="E29" s="44" t="s">
        <v>45</v>
      </c>
      <c r="F29" s="65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89">
        <v>108384385.64</v>
      </c>
      <c r="K29" s="46">
        <f t="shared" si="4"/>
        <v>0.4168630216923077</v>
      </c>
      <c r="L29" s="98">
        <v>164637210.38</v>
      </c>
      <c r="M29" s="18"/>
      <c r="N29" s="57"/>
      <c r="O29" s="56"/>
      <c r="P29" s="56"/>
      <c r="Q29" s="55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75"/>
      <c r="C30" s="83"/>
      <c r="D30" s="43"/>
      <c r="E30" s="44" t="s">
        <v>46</v>
      </c>
      <c r="F30" s="65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89">
        <v>1657968.41</v>
      </c>
      <c r="K30" s="46">
        <f t="shared" si="4"/>
        <v>0.03154259343131525</v>
      </c>
      <c r="L30" s="98">
        <v>1867550.6</v>
      </c>
      <c r="M30" s="18"/>
      <c r="N30" s="57"/>
      <c r="O30" s="56"/>
      <c r="P30" s="56"/>
      <c r="Q30" s="55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75"/>
      <c r="C31" s="83"/>
      <c r="D31" s="43"/>
      <c r="E31" s="44" t="s">
        <v>47</v>
      </c>
      <c r="F31" s="65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89">
        <v>2527678.71</v>
      </c>
      <c r="K31" s="46">
        <f t="shared" si="4"/>
        <v>0.09776829367187549</v>
      </c>
      <c r="L31" s="98">
        <v>3522294.56</v>
      </c>
      <c r="M31" s="50"/>
      <c r="N31" s="57"/>
      <c r="O31" s="56"/>
      <c r="P31" s="56"/>
      <c r="Q31" s="55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75"/>
      <c r="C32" s="73" t="s">
        <v>48</v>
      </c>
      <c r="D32" s="73"/>
      <c r="E32" s="73"/>
      <c r="F32" s="35">
        <v>17817270</v>
      </c>
      <c r="G32" s="35">
        <v>17817270</v>
      </c>
      <c r="H32" s="26">
        <f>G32</f>
        <v>17817270</v>
      </c>
      <c r="I32" s="27">
        <f t="shared" si="3"/>
        <v>1</v>
      </c>
      <c r="J32" s="89">
        <v>0</v>
      </c>
      <c r="K32" s="27">
        <f>_xlfn.IFERROR(J32/H32,0)</f>
        <v>0</v>
      </c>
      <c r="L32" s="89">
        <v>486612901.41</v>
      </c>
      <c r="M32" s="18"/>
      <c r="O32" s="56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7"/>
      <c r="G33" s="30"/>
      <c r="H33" s="30"/>
      <c r="I33" s="30"/>
      <c r="J33" s="91"/>
      <c r="K33" s="30"/>
      <c r="L33" s="91"/>
      <c r="M33" s="18"/>
      <c r="O33" s="56"/>
      <c r="P33" s="5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80" t="s">
        <v>23</v>
      </c>
      <c r="C34" s="80"/>
      <c r="D34" s="80"/>
      <c r="E34" s="80"/>
      <c r="F34" s="20">
        <f>F14+F25</f>
        <v>4118132508.1000004</v>
      </c>
      <c r="G34" s="20">
        <f>G14+G25</f>
        <v>4118132508.1000004</v>
      </c>
      <c r="H34" s="20">
        <f>H14+H25</f>
        <v>4118132508.1000004</v>
      </c>
      <c r="I34" s="21">
        <f>_xlfn.IFERROR(IF(G34&gt;0,H34/G34,H34/F34),0)</f>
        <v>1</v>
      </c>
      <c r="J34" s="88">
        <f>J14+J25</f>
        <v>1573841096.9699998</v>
      </c>
      <c r="K34" s="21">
        <f>_xlfn.IFERROR(J34/H34,0)</f>
        <v>0.38217349584414645</v>
      </c>
      <c r="L34" s="95">
        <f>L14+L25</f>
        <v>1980775084.3400002</v>
      </c>
      <c r="M34" s="18"/>
      <c r="O34" s="56"/>
      <c r="P34" s="5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8"/>
      <c r="G35" s="6"/>
      <c r="H35" s="6"/>
      <c r="I35" s="6"/>
      <c r="J35" s="92"/>
      <c r="K35" s="6"/>
      <c r="L35" s="92"/>
      <c r="M35" s="33"/>
      <c r="N35" s="56"/>
      <c r="O35" s="56"/>
      <c r="P35" s="5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54</v>
      </c>
      <c r="C36" s="32"/>
      <c r="D36" s="32"/>
      <c r="E36" s="32"/>
      <c r="F36" s="32"/>
      <c r="G36" s="32"/>
      <c r="H36" s="32"/>
      <c r="I36" s="32"/>
      <c r="J36" s="97"/>
      <c r="K36" s="32"/>
      <c r="L36" s="97"/>
      <c r="M36" s="32"/>
    </row>
    <row r="37" ht="16.5" customHeight="1">
      <c r="B37" s="69" t="s">
        <v>55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2023-07-13T20:59:45Z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