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ransparencia_Receitas_2021" sheetId="1" r:id="rId1"/>
    <sheet name="Transparencia_Despesas_2021" sheetId="2" r:id="rId2"/>
  </sheets>
  <definedNames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<sst xmlns="http://schemas.openxmlformats.org/spreadsheetml/2006/main" count="80" uniqueCount="59">
  <si>
    <t>Superintendência de Controladoria</t>
  </si>
  <si>
    <t>INVESTIMENTOS</t>
  </si>
  <si>
    <t>Divisão de Controle Orçamentário – COCTR</t>
  </si>
  <si>
    <t>INFORMAÇÕES DE RECEITA – 2021</t>
  </si>
  <si>
    <r>
      <rPr>
        <b/>
        <sz val="9"/>
        <color indexed="8"/>
        <rFont val="Calibri"/>
        <family val="0"/>
      </rPr>
      <t xml:space="preserve"> Fontes: </t>
    </r>
    <r>
      <rPr>
        <sz val="9"/>
        <color indexed="8"/>
        <rFont val="Calibri"/>
        <family val="0"/>
      </rPr>
      <t>Tesouro Gerencial e Hisaq</t>
    </r>
  </si>
  <si>
    <t>ATÉ DEZEMBRO</t>
  </si>
  <si>
    <r>
      <rPr>
        <b/>
        <sz val="10"/>
        <color indexed="12"/>
        <rFont val="Arial"/>
        <family val="0"/>
      </rPr>
      <t>Atualizado em:</t>
    </r>
    <r>
      <rPr>
        <sz val="10"/>
        <color indexed="8"/>
        <rFont val="Arial"/>
        <family val="0"/>
      </rPr>
      <t xml:space="preserve"> 11.04.2022</t>
    </r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</si>
  <si>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</si>
  <si>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</si>
  <si>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</si>
  <si>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</si>
  <si>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</si>
  <si>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</si>
  <si>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</si>
  <si>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</si>
  <si>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</si>
  <si>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</si>
  <si>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</si>
  <si>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</si>
  <si>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</si>
  <si>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</si>
  <si>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</si>
  <si>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</si>
  <si>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Aluguel</t>
  </si>
  <si>
    <t>Recuperação de Encargos e Despesas</t>
  </si>
  <si>
    <t>Outras Receitas Correntes</t>
  </si>
  <si>
    <t>Receitas de Capital</t>
  </si>
  <si>
    <t>Alienação de Valores e Bens</t>
  </si>
  <si>
    <t>-</t>
  </si>
  <si>
    <t>TOTAL</t>
  </si>
  <si>
    <t>* Os valores apresentados na coluna RECEBIDO, refere-se a valores do exercício corrente e de exercício anteriores</t>
  </si>
  <si>
    <t>INFORMAÇÕES DE DESPESA – 2021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</si>
  <si>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</si>
  <si>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</si>
  <si>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</si>
  <si>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</si>
  <si>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</si>
  <si>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</si>
  <si>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</si>
  <si>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</si>
  <si>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</si>
  <si>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</si>
  <si>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</si>
  <si>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</si>
  <si>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</si>
  <si>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</si>
  <si>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</si>
  <si>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</si>
  <si>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</si>
  <si>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</si>
  <si>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 xml:space="preserve">                                                                                        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</si>
  <si>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</si>
  <si>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</si>
  <si>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</si>
  <si>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0"/>
      </rPr>
      <t>TI:</t>
    </r>
    <r>
      <rPr>
        <i/>
        <sz val="9"/>
        <color indexed="8"/>
        <rFont val="Calibri"/>
        <family val="0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</si>
  <si>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0"/>
      </rPr>
      <t>Obras:</t>
    </r>
    <r>
      <rPr>
        <i/>
        <sz val="9"/>
        <color indexed="8"/>
        <rFont val="Calibri"/>
        <family val="0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</si>
  <si>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0"/>
      </rPr>
      <t>Bens:</t>
    </r>
    <r>
      <rPr>
        <i/>
        <sz val="9"/>
        <color indexed="8"/>
        <rFont val="Calibri"/>
        <family val="0"/>
      </rPr>
      <t xml:space="preserve"> 4102-Manutenção e Adequação de Bens
            Móveis, Veículos, Máquinas e Equipamentos</t>
    </r>
  </si>
  <si>
    <t>Outras Despesas de Capital</t>
  </si>
  <si>
    <t>* Os valores apresentados na coluna PAGO, refere-se a valores do exercício corrente e de exercício anteriores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</si>
</sst>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\ ;[RED]\(#,##0\)"/>
    <numFmt numFmtId="166" formatCode="0.00%"/>
    <numFmt numFmtId="167" formatCode="#,##0;[RED]\(#,##0\)"/>
    <numFmt numFmtId="168" formatCode="* #,##0.00\ ;\-* #,##0.00\ ;* \-#\ ;@\ "/>
    <numFmt numFmtId="169" formatCode="* #,##0\ ;\-* #,##0\ ;* \-#\ ;@\ "/>
  </numFmts>
  <fonts count="38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0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0"/>
      <color indexed="63"/>
      <name val="Calibri"/>
      <family val="0"/>
    </font>
    <font>
      <i/>
      <sz val="10"/>
      <color indexed="23"/>
      <name val="Calibri"/>
      <family val="0"/>
    </font>
    <font>
      <u val="single"/>
      <sz val="10"/>
      <color indexed="39"/>
      <name val="Calibri"/>
      <family val="0"/>
    </font>
    <font>
      <sz val="10"/>
      <color indexed="17"/>
      <name val="Calibri"/>
      <family val="0"/>
    </font>
    <font>
      <sz val="10"/>
      <color indexed="19"/>
      <name val="Calibri"/>
      <family val="0"/>
    </font>
    <font>
      <sz val="10"/>
      <color indexed="10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b/>
      <i/>
      <u val="single"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23"/>
      <name val="Arial"/>
      <family val="0"/>
    </font>
    <font>
      <sz val="11"/>
      <color indexed="9"/>
      <name val="Calibri"/>
      <family val="0"/>
    </font>
    <font>
      <sz val="8"/>
      <color indexed="8"/>
      <name val="Calibri"/>
      <family val="0"/>
    </font>
    <font>
      <b/>
      <sz val="11"/>
      <color indexed="9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30"/>
      <name val="Calibri"/>
      <family val="0"/>
    </font>
    <font>
      <b/>
      <sz val="10"/>
      <color indexed="12"/>
      <name val="Arial"/>
      <family val="0"/>
    </font>
    <font>
      <b/>
      <sz val="11"/>
      <color indexed="12"/>
      <name val="Calibri"/>
      <family val="0"/>
    </font>
    <font>
      <b/>
      <sz val="9"/>
      <color indexed="12"/>
      <name val="Calibri"/>
      <family val="0"/>
    </font>
    <font>
      <b/>
      <sz val="9"/>
      <color indexed="9"/>
      <name val="Arial"/>
      <family val="0"/>
    </font>
    <font>
      <b/>
      <sz val="8"/>
      <color indexed="9"/>
      <name val="Arial"/>
      <family val="0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9"/>
      <color indexed="8"/>
      <name val="Calibri"/>
      <family val="2"/>
    </font>
    <font>
      <b/>
      <i/>
      <sz val="9"/>
      <color indexed="8"/>
      <name val="Calibri"/>
      <family val="0"/>
    </font>
    <font>
      <i/>
      <sz val="9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14" fillId="0" borderId="0" applyNumberFormat="0" applyFill="0" applyBorder="0" applyProtection="0">
      <alignment/>
    </xf>
  </cellStyleXfs>
  <cellXfs count="71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5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16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15" fillId="0" borderId="2" xfId="0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9" fillId="9" borderId="3" xfId="0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23" fillId="0" borderId="0" xfId="0" applyFont="1" applyAlignment="1">
      <alignment horizontal="right" vertical="center"/>
    </xf>
    <xf numFmtId="164" fontId="20" fillId="0" borderId="0" xfId="0" applyFont="1" applyAlignment="1">
      <alignment horizontal="left" vertical="center" wrapText="1"/>
    </xf>
    <xf numFmtId="164" fontId="0" fillId="0" borderId="0" xfId="0" applyFont="1" applyAlignment="1">
      <alignment horizontal="right" vertical="center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24" fillId="0" borderId="5" xfId="0" applyFont="1" applyBorder="1" applyAlignment="1">
      <alignment horizontal="center" vertical="center"/>
    </xf>
    <xf numFmtId="164" fontId="25" fillId="0" borderId="5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19" fillId="9" borderId="8" xfId="0" applyFont="1" applyFill="1" applyBorder="1" applyAlignment="1">
      <alignment horizontal="center" vertical="center" wrapText="1"/>
    </xf>
    <xf numFmtId="164" fontId="26" fillId="9" borderId="9" xfId="0" applyFont="1" applyFill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 wrapText="1"/>
    </xf>
    <xf numFmtId="164" fontId="15" fillId="0" borderId="11" xfId="0" applyFont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 wrapText="1"/>
    </xf>
    <xf numFmtId="164" fontId="27" fillId="9" borderId="10" xfId="0" applyFont="1" applyFill="1" applyBorder="1" applyAlignment="1">
      <alignment horizontal="center" vertical="center" wrapText="1"/>
    </xf>
    <xf numFmtId="164" fontId="28" fillId="9" borderId="8" xfId="0" applyFont="1" applyFill="1" applyBorder="1" applyAlignment="1">
      <alignment horizontal="left" vertical="center" wrapText="1"/>
    </xf>
    <xf numFmtId="165" fontId="28" fillId="9" borderId="9" xfId="0" applyNumberFormat="1" applyFont="1" applyFill="1" applyBorder="1" applyAlignment="1">
      <alignment horizontal="right" vertical="center" wrapText="1"/>
    </xf>
    <xf numFmtId="166" fontId="28" fillId="9" borderId="9" xfId="0" applyNumberFormat="1" applyFont="1" applyFill="1" applyBorder="1" applyAlignment="1">
      <alignment horizontal="right" vertical="center" wrapText="1"/>
    </xf>
    <xf numFmtId="165" fontId="28" fillId="9" borderId="10" xfId="0" applyNumberFormat="1" applyFont="1" applyFill="1" applyBorder="1" applyAlignment="1">
      <alignment horizontal="right" vertical="center" wrapText="1"/>
    </xf>
    <xf numFmtId="164" fontId="29" fillId="0" borderId="12" xfId="0" applyFont="1" applyBorder="1" applyAlignment="1">
      <alignment horizontal="center" vertical="center"/>
    </xf>
    <xf numFmtId="164" fontId="30" fillId="0" borderId="13" xfId="0" applyFont="1" applyBorder="1" applyAlignment="1">
      <alignment horizontal="left" vertical="center"/>
    </xf>
    <xf numFmtId="167" fontId="29" fillId="10" borderId="3" xfId="0" applyNumberFormat="1" applyFont="1" applyFill="1" applyBorder="1" applyAlignment="1">
      <alignment horizontal="right" vertical="center"/>
    </xf>
    <xf numFmtId="165" fontId="29" fillId="0" borderId="3" xfId="0" applyNumberFormat="1" applyFont="1" applyBorder="1" applyAlignment="1">
      <alignment horizontal="right" vertical="center"/>
    </xf>
    <xf numFmtId="165" fontId="30" fillId="0" borderId="3" xfId="0" applyNumberFormat="1" applyFont="1" applyBorder="1" applyAlignment="1">
      <alignment horizontal="right" vertical="center"/>
    </xf>
    <xf numFmtId="166" fontId="30" fillId="0" borderId="3" xfId="0" applyNumberFormat="1" applyFont="1" applyBorder="1" applyAlignment="1">
      <alignment horizontal="right" vertical="center"/>
    </xf>
    <xf numFmtId="164" fontId="30" fillId="0" borderId="0" xfId="0" applyFont="1" applyAlignment="1">
      <alignment/>
    </xf>
    <xf numFmtId="164" fontId="15" fillId="0" borderId="7" xfId="0" applyFont="1" applyBorder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4" fontId="28" fillId="9" borderId="8" xfId="0" applyFont="1" applyFill="1" applyBorder="1" applyAlignment="1">
      <alignment horizontal="center" vertical="center" wrapText="1"/>
    </xf>
    <xf numFmtId="164" fontId="15" fillId="0" borderId="14" xfId="0" applyFont="1" applyBorder="1" applyAlignment="1">
      <alignment horizontal="center" vertical="center"/>
    </xf>
    <xf numFmtId="164" fontId="15" fillId="0" borderId="2" xfId="0" applyFont="1" applyBorder="1" applyAlignment="1">
      <alignment horizontal="left" vertical="center"/>
    </xf>
    <xf numFmtId="164" fontId="15" fillId="0" borderId="15" xfId="0" applyFont="1" applyBorder="1" applyAlignment="1">
      <alignment horizontal="center" vertical="center"/>
    </xf>
    <xf numFmtId="164" fontId="31" fillId="0" borderId="5" xfId="0" applyFont="1" applyBorder="1" applyAlignment="1">
      <alignment horizontal="right" vertical="center"/>
    </xf>
    <xf numFmtId="167" fontId="29" fillId="0" borderId="3" xfId="0" applyNumberFormat="1" applyFont="1" applyBorder="1" applyAlignment="1">
      <alignment horizontal="right" vertical="center"/>
    </xf>
    <xf numFmtId="164" fontId="30" fillId="0" borderId="16" xfId="0" applyFont="1" applyBorder="1" applyAlignment="1">
      <alignment horizontal="left" vertical="center"/>
    </xf>
    <xf numFmtId="168" fontId="32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164" fontId="33" fillId="0" borderId="17" xfId="0" applyFont="1" applyBorder="1" applyAlignment="1">
      <alignment horizontal="left" vertical="center"/>
    </xf>
    <xf numFmtId="164" fontId="34" fillId="0" borderId="16" xfId="0" applyFont="1" applyBorder="1" applyAlignment="1">
      <alignment horizontal="left" vertical="center"/>
    </xf>
    <xf numFmtId="167" fontId="34" fillId="10" borderId="3" xfId="0" applyNumberFormat="1" applyFont="1" applyFill="1" applyBorder="1" applyAlignment="1">
      <alignment horizontal="right" vertical="center"/>
    </xf>
    <xf numFmtId="167" fontId="34" fillId="0" borderId="3" xfId="0" applyNumberFormat="1" applyFont="1" applyBorder="1" applyAlignment="1">
      <alignment horizontal="right" vertical="center"/>
    </xf>
    <xf numFmtId="166" fontId="34" fillId="0" borderId="3" xfId="0" applyNumberFormat="1" applyFont="1" applyBorder="1" applyAlignment="1">
      <alignment horizontal="right" vertical="center"/>
    </xf>
    <xf numFmtId="164" fontId="33" fillId="0" borderId="0" xfId="0" applyFont="1" applyAlignment="1">
      <alignment/>
    </xf>
    <xf numFmtId="169" fontId="32" fillId="0" borderId="0" xfId="0" applyNumberFormat="1" applyFont="1" applyAlignment="1">
      <alignment vertical="center"/>
    </xf>
    <xf numFmtId="167" fontId="15" fillId="0" borderId="0" xfId="0" applyNumberFormat="1" applyFont="1" applyAlignment="1">
      <alignment horizontal="center" vertical="center"/>
    </xf>
    <xf numFmtId="164" fontId="33" fillId="0" borderId="0" xfId="0" applyFont="1" applyBorder="1" applyAlignment="1">
      <alignment horizontal="left" vertical="center"/>
    </xf>
    <xf numFmtId="164" fontId="35" fillId="0" borderId="7" xfId="0" applyFont="1" applyBorder="1" applyAlignment="1">
      <alignment horizontal="center" vertical="center"/>
    </xf>
    <xf numFmtId="164" fontId="35" fillId="0" borderId="18" xfId="0" applyFont="1" applyBorder="1" applyAlignment="1">
      <alignment horizontal="center" vertical="center"/>
    </xf>
    <xf numFmtId="164" fontId="35" fillId="0" borderId="0" xfId="0" applyFont="1" applyBorder="1" applyAlignment="1">
      <alignment horizontal="center" vertical="center"/>
    </xf>
    <xf numFmtId="164" fontId="36" fillId="0" borderId="13" xfId="0" applyFont="1" applyBorder="1" applyAlignment="1">
      <alignment horizontal="left" vertical="center" wrapText="1"/>
    </xf>
    <xf numFmtId="167" fontId="37" fillId="10" borderId="3" xfId="0" applyNumberFormat="1" applyFont="1" applyFill="1" applyBorder="1" applyAlignment="1">
      <alignment horizontal="right" vertical="center"/>
    </xf>
    <xf numFmtId="167" fontId="37" fillId="0" borderId="3" xfId="0" applyNumberFormat="1" applyFont="1" applyBorder="1" applyAlignment="1">
      <alignment horizontal="right" vertical="center"/>
    </xf>
    <xf numFmtId="166" fontId="37" fillId="0" borderId="3" xfId="0" applyNumberFormat="1" applyFont="1" applyBorder="1" applyAlignment="1">
      <alignment horizontal="right" vertical="center"/>
    </xf>
    <xf numFmtId="167" fontId="37" fillId="0" borderId="3" xfId="0" applyNumberFormat="1" applyFont="1" applyFill="1" applyBorder="1" applyAlignment="1">
      <alignment horizontal="right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esultado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9050"/>
          <a:ext cx="904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9050"/>
          <a:ext cx="8858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workbookViewId="0" topLeftCell="A1">
      <selection activeCell="L14" sqref="L14"/>
    </sheetView>
  </sheetViews>
  <sheetFormatPr defaultColWidth="8.00390625" defaultRowHeight="15"/>
  <cols>
    <col min="1" max="1" width="2.421875" style="0" customWidth="1"/>
    <col min="2" max="3" width="2.00390625" style="0" customWidth="1"/>
    <col min="4" max="4" width="36.28125" style="0" customWidth="1"/>
    <col min="5" max="7" width="15.00390625" style="0" customWidth="1"/>
    <col min="8" max="8" width="10.140625" style="0" customWidth="1"/>
    <col min="9" max="9" width="15.00390625" style="0" customWidth="1"/>
    <col min="10" max="10" width="2.421875" style="0" customWidth="1"/>
    <col min="11" max="26" width="6.8515625" style="0" customWidth="1"/>
    <col min="27" max="64" width="11.57421875" style="0" customWidth="1"/>
    <col min="65" max="16384" width="9.14062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" t="s">
        <v>4</v>
      </c>
      <c r="B7" s="10"/>
      <c r="C7" s="10"/>
      <c r="D7" s="10"/>
      <c r="E7" s="11" t="s">
        <v>5</v>
      </c>
      <c r="F7" s="11"/>
      <c r="G7" s="11"/>
      <c r="H7" s="12"/>
      <c r="I7" s="12"/>
      <c r="J7" s="13" t="s">
        <v>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4"/>
      <c r="B8" s="12"/>
      <c r="C8" s="12"/>
      <c r="D8" s="12"/>
      <c r="E8" s="12"/>
      <c r="F8" s="12"/>
      <c r="G8" s="12"/>
      <c r="H8" s="12"/>
      <c r="I8" s="12"/>
      <c r="J8" s="1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6"/>
      <c r="B9" s="17"/>
      <c r="C9" s="17"/>
      <c r="D9" s="17"/>
      <c r="E9" s="17"/>
      <c r="F9" s="17"/>
      <c r="G9" s="18"/>
      <c r="H9" s="18"/>
      <c r="I9" s="19"/>
      <c r="J9" s="2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21"/>
      <c r="B10" s="22" t="s">
        <v>7</v>
      </c>
      <c r="C10" s="22"/>
      <c r="D10" s="22"/>
      <c r="E10" s="23" t="s">
        <v>8</v>
      </c>
      <c r="F10" s="23"/>
      <c r="G10" s="23" t="s">
        <v>9</v>
      </c>
      <c r="H10" s="23"/>
      <c r="I10" s="24" t="s">
        <v>10</v>
      </c>
      <c r="J10" s="2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21"/>
      <c r="B11" s="22"/>
      <c r="C11" s="22"/>
      <c r="D11" s="22"/>
      <c r="E11" s="23" t="s">
        <v>11</v>
      </c>
      <c r="F11" s="23" t="s">
        <v>12</v>
      </c>
      <c r="G11" s="23" t="s">
        <v>13</v>
      </c>
      <c r="H11" s="23" t="s">
        <v>14</v>
      </c>
      <c r="I11" s="24" t="s">
        <v>13</v>
      </c>
      <c r="J11" s="2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21"/>
      <c r="B12" s="22"/>
      <c r="C12" s="22"/>
      <c r="D12" s="22"/>
      <c r="E12" s="26" t="s">
        <v>15</v>
      </c>
      <c r="F12" s="26" t="s">
        <v>15</v>
      </c>
      <c r="G12" s="26" t="s">
        <v>16</v>
      </c>
      <c r="H12" s="26" t="s">
        <v>17</v>
      </c>
      <c r="I12" s="27" t="s">
        <v>18</v>
      </c>
      <c r="J12" s="2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21"/>
      <c r="B13" s="12"/>
      <c r="C13" s="12"/>
      <c r="D13" s="12"/>
      <c r="E13" s="12"/>
      <c r="F13" s="12"/>
      <c r="G13" s="12"/>
      <c r="H13" s="12"/>
      <c r="I13" s="12"/>
      <c r="J13" s="2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21"/>
      <c r="B14" s="28" t="s">
        <v>19</v>
      </c>
      <c r="C14" s="28"/>
      <c r="D14" s="28"/>
      <c r="E14" s="29">
        <f>SUM(E15:E20)</f>
        <v>3533467906</v>
      </c>
      <c r="F14" s="29">
        <f>SUM(F15:F20)</f>
        <v>3747201535</v>
      </c>
      <c r="G14" s="29">
        <f>SUM(G15:G20)</f>
        <v>3821434781</v>
      </c>
      <c r="H14" s="30">
        <f aca="true" t="shared" si="0" ref="H14:H20">_xlfn.IFERROR(IF(F14&gt;0,G14/F14,G14/E14),0)</f>
        <v>1.01981031586015</v>
      </c>
      <c r="I14" s="31">
        <f>SUM(I15:I20)</f>
        <v>3404773643</v>
      </c>
      <c r="J14" s="2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21"/>
      <c r="B15" s="32"/>
      <c r="C15" s="33" t="s">
        <v>20</v>
      </c>
      <c r="D15" s="33"/>
      <c r="E15" s="34">
        <v>3220214824</v>
      </c>
      <c r="F15" s="35">
        <v>3382451428</v>
      </c>
      <c r="G15" s="36">
        <v>3419872562</v>
      </c>
      <c r="H15" s="37">
        <f t="shared" si="0"/>
        <v>1.01106331747744</v>
      </c>
      <c r="I15" s="36">
        <v>3027235810</v>
      </c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21"/>
      <c r="B16" s="32"/>
      <c r="C16" s="33" t="s">
        <v>21</v>
      </c>
      <c r="D16" s="33"/>
      <c r="E16" s="34">
        <v>276954774</v>
      </c>
      <c r="F16" s="35">
        <v>277816807</v>
      </c>
      <c r="G16" s="36">
        <v>302777398</v>
      </c>
      <c r="H16" s="37">
        <f t="shared" si="0"/>
        <v>1.08984550383951</v>
      </c>
      <c r="I16" s="36">
        <v>299454761</v>
      </c>
      <c r="J16" s="2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21"/>
      <c r="B17" s="32"/>
      <c r="C17" s="33" t="s">
        <v>22</v>
      </c>
      <c r="D17" s="33"/>
      <c r="E17" s="34">
        <v>30592158</v>
      </c>
      <c r="F17" s="35">
        <v>78363385</v>
      </c>
      <c r="G17" s="36">
        <v>93208857</v>
      </c>
      <c r="H17" s="37">
        <f t="shared" si="0"/>
        <v>1.18944398586151</v>
      </c>
      <c r="I17" s="36">
        <v>10213929</v>
      </c>
      <c r="J17" s="2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21"/>
      <c r="B18" s="32"/>
      <c r="C18" s="33" t="s">
        <v>23</v>
      </c>
      <c r="D18" s="33"/>
      <c r="E18" s="34">
        <v>4019723</v>
      </c>
      <c r="F18" s="35">
        <v>438963</v>
      </c>
      <c r="G18" s="36">
        <v>219481</v>
      </c>
      <c r="H18" s="37">
        <f t="shared" si="0"/>
        <v>0.49999886095183405</v>
      </c>
      <c r="I18" s="36">
        <v>4370</v>
      </c>
      <c r="J18" s="2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21"/>
      <c r="B19" s="32"/>
      <c r="C19" s="33" t="s">
        <v>24</v>
      </c>
      <c r="D19" s="33"/>
      <c r="E19" s="34"/>
      <c r="F19" s="35"/>
      <c r="G19" s="36"/>
      <c r="H19" s="37">
        <f t="shared" si="0"/>
        <v>0</v>
      </c>
      <c r="I19" s="36">
        <v>67864773</v>
      </c>
      <c r="J19" s="2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21"/>
      <c r="B20" s="32"/>
      <c r="C20" s="33" t="s">
        <v>25</v>
      </c>
      <c r="D20" s="33"/>
      <c r="E20" s="34">
        <v>1686427</v>
      </c>
      <c r="F20" s="35">
        <v>8130952</v>
      </c>
      <c r="G20" s="36">
        <v>5356483</v>
      </c>
      <c r="H20" s="37">
        <f t="shared" si="0"/>
        <v>0.6587768566337621</v>
      </c>
      <c r="I20" s="36"/>
      <c r="J20" s="2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.75" customHeight="1">
      <c r="A21" s="21"/>
      <c r="B21" s="38"/>
      <c r="C21" s="38"/>
      <c r="D21" s="38"/>
      <c r="E21" s="38"/>
      <c r="F21" s="38"/>
      <c r="G21" s="38"/>
      <c r="H21" s="38"/>
      <c r="I21" s="38"/>
      <c r="J21" s="2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21"/>
      <c r="B22" s="28" t="s">
        <v>26</v>
      </c>
      <c r="C22" s="28"/>
      <c r="D22" s="28"/>
      <c r="E22" s="29">
        <f>SUM(E23)</f>
        <v>26697</v>
      </c>
      <c r="F22" s="29">
        <f>SUM(F23)</f>
        <v>176697</v>
      </c>
      <c r="G22" s="29">
        <f>SUM(G23)</f>
        <v>121110</v>
      </c>
      <c r="H22" s="30">
        <f aca="true" t="shared" si="1" ref="H22:H23">_xlfn.IFERROR(IF(F22&gt;0,G22/F22,G22/E22),0)</f>
        <v>0.6854106181768791</v>
      </c>
      <c r="I22" s="31">
        <f>SUM(I23)</f>
        <v>0</v>
      </c>
      <c r="J22" s="2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21"/>
      <c r="B23" s="32"/>
      <c r="C23" s="33" t="s">
        <v>27</v>
      </c>
      <c r="D23" s="33"/>
      <c r="E23" s="34">
        <v>26697</v>
      </c>
      <c r="F23" s="35">
        <v>176697</v>
      </c>
      <c r="G23" s="36">
        <v>121110</v>
      </c>
      <c r="H23" s="37">
        <f t="shared" si="1"/>
        <v>0.6854106181768791</v>
      </c>
      <c r="I23" s="36" t="s">
        <v>28</v>
      </c>
      <c r="J23" s="2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39"/>
      <c r="B24" s="40"/>
      <c r="C24" s="40"/>
      <c r="D24" s="40"/>
      <c r="E24" s="40"/>
      <c r="F24" s="40"/>
      <c r="G24" s="40"/>
      <c r="H24" s="40"/>
      <c r="I24" s="40"/>
      <c r="J24" s="2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9"/>
      <c r="B25" s="41" t="s">
        <v>29</v>
      </c>
      <c r="C25" s="41"/>
      <c r="D25" s="41"/>
      <c r="E25" s="29">
        <f>E14+E22</f>
        <v>3533494603</v>
      </c>
      <c r="F25" s="29">
        <f>F14+F22</f>
        <v>3747378232</v>
      </c>
      <c r="G25" s="29">
        <f>G14+G22</f>
        <v>3821555891</v>
      </c>
      <c r="H25" s="30">
        <f>_xlfn.IFERROR(IF(F25&gt;0,G25/F25,G25/E25),0)</f>
        <v>1.01979454819014</v>
      </c>
      <c r="I25" s="31">
        <f>I14+I22</f>
        <v>3404773643</v>
      </c>
      <c r="J25" s="2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42"/>
      <c r="B26" s="43" t="s">
        <v>30</v>
      </c>
      <c r="C26" s="6"/>
      <c r="D26" s="6"/>
      <c r="E26" s="6"/>
      <c r="F26" s="6"/>
      <c r="G26" s="6"/>
      <c r="H26" s="6"/>
      <c r="I26" s="6"/>
      <c r="J26" s="4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18">
    <mergeCell ref="A6:J6"/>
    <mergeCell ref="A7:D7"/>
    <mergeCell ref="E7:G7"/>
    <mergeCell ref="G9:H9"/>
    <mergeCell ref="B10:D12"/>
    <mergeCell ref="E10:F10"/>
    <mergeCell ref="G10:H10"/>
    <mergeCell ref="B14:D14"/>
    <mergeCell ref="B15:B20"/>
    <mergeCell ref="C15:D15"/>
    <mergeCell ref="C16:D16"/>
    <mergeCell ref="C17:D17"/>
    <mergeCell ref="C18:D18"/>
    <mergeCell ref="C19:D19"/>
    <mergeCell ref="C20:D20"/>
    <mergeCell ref="B22:D22"/>
    <mergeCell ref="C23:D23"/>
    <mergeCell ref="B25:D25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workbookViewId="0" topLeftCell="A1">
      <selection activeCell="O22" sqref="O22"/>
    </sheetView>
  </sheetViews>
  <sheetFormatPr defaultColWidth="11.421875" defaultRowHeight="15"/>
  <cols>
    <col min="1" max="1" width="2.421875" style="0" customWidth="1"/>
    <col min="2" max="4" width="2.00390625" style="0" customWidth="1"/>
    <col min="5" max="5" width="36.28125" style="0" customWidth="1"/>
    <col min="6" max="6" width="11.57421875" style="0" customWidth="1"/>
    <col min="7" max="7" width="11.28125" style="0" customWidth="1"/>
    <col min="8" max="8" width="11.57421875" style="0" customWidth="1"/>
    <col min="9" max="9" width="7.7109375" style="0" customWidth="1"/>
    <col min="10" max="10" width="11.57421875" style="0" customWidth="1"/>
    <col min="11" max="11" width="7.7109375" style="0" customWidth="1"/>
    <col min="12" max="12" width="11.57421875" style="0" customWidth="1"/>
    <col min="13" max="13" width="2.421875" style="0" customWidth="1"/>
    <col min="14" max="14" width="6.140625" style="0" customWidth="1"/>
    <col min="15" max="15" width="9.57421875" style="0" customWidth="1"/>
    <col min="16" max="16" width="7.28125" style="0" customWidth="1"/>
    <col min="17" max="26" width="6.8515625" style="0" customWidth="1"/>
    <col min="27" max="16384" width="11.57421875" style="0" customWidth="1"/>
  </cols>
  <sheetData>
    <row r="1" spans="1:26" ht="15" customHeight="1">
      <c r="A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9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" t="s">
        <v>4</v>
      </c>
      <c r="B7" s="10"/>
      <c r="C7" s="10"/>
      <c r="D7" s="10"/>
      <c r="E7" s="10"/>
      <c r="F7" s="11">
        <f>Transparencia_Receitas_2021!E7</f>
        <v>0</v>
      </c>
      <c r="G7" s="11"/>
      <c r="H7" s="11"/>
      <c r="I7" s="12"/>
      <c r="J7" s="12"/>
      <c r="K7" s="12"/>
      <c r="L7" s="12"/>
      <c r="M7" s="13" t="s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6"/>
      <c r="B9" s="17"/>
      <c r="C9" s="17"/>
      <c r="D9" s="17"/>
      <c r="E9" s="17"/>
      <c r="F9" s="17"/>
      <c r="G9" s="17"/>
      <c r="H9" s="45"/>
      <c r="I9" s="45"/>
      <c r="J9" s="45"/>
      <c r="K9" s="45"/>
      <c r="L9" s="45"/>
      <c r="M9" s="2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21"/>
      <c r="B10" s="22" t="s">
        <v>32</v>
      </c>
      <c r="C10" s="22"/>
      <c r="D10" s="22"/>
      <c r="E10" s="22"/>
      <c r="F10" s="23" t="s">
        <v>8</v>
      </c>
      <c r="G10" s="23"/>
      <c r="H10" s="23" t="s">
        <v>33</v>
      </c>
      <c r="I10" s="23"/>
      <c r="J10" s="23" t="s">
        <v>34</v>
      </c>
      <c r="K10" s="23"/>
      <c r="L10" s="24" t="s">
        <v>35</v>
      </c>
      <c r="M10" s="2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21"/>
      <c r="B11" s="22"/>
      <c r="C11" s="22"/>
      <c r="D11" s="22"/>
      <c r="E11" s="22"/>
      <c r="F11" s="23" t="s">
        <v>11</v>
      </c>
      <c r="G11" s="23" t="s">
        <v>12</v>
      </c>
      <c r="H11" s="23" t="s">
        <v>13</v>
      </c>
      <c r="I11" s="23" t="s">
        <v>14</v>
      </c>
      <c r="J11" s="23" t="s">
        <v>13</v>
      </c>
      <c r="K11" s="23" t="s">
        <v>14</v>
      </c>
      <c r="L11" s="24" t="s">
        <v>13</v>
      </c>
      <c r="M11" s="2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21"/>
      <c r="B12" s="22"/>
      <c r="C12" s="22"/>
      <c r="D12" s="22"/>
      <c r="E12" s="22"/>
      <c r="F12" s="26" t="s">
        <v>15</v>
      </c>
      <c r="G12" s="26" t="s">
        <v>15</v>
      </c>
      <c r="H12" s="26" t="s">
        <v>16</v>
      </c>
      <c r="I12" s="26" t="s">
        <v>17</v>
      </c>
      <c r="J12" s="26" t="s">
        <v>18</v>
      </c>
      <c r="K12" s="26" t="s">
        <v>36</v>
      </c>
      <c r="L12" s="27" t="s">
        <v>37</v>
      </c>
      <c r="M12" s="2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2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21"/>
      <c r="B14" s="28" t="s">
        <v>38</v>
      </c>
      <c r="C14" s="28"/>
      <c r="D14" s="28"/>
      <c r="E14" s="28"/>
      <c r="F14" s="29">
        <f>SUM(F15:F23)</f>
        <v>3468075753</v>
      </c>
      <c r="G14" s="29">
        <f>SUM(G15:G23)</f>
        <v>3625763826</v>
      </c>
      <c r="H14" s="29">
        <f>SUM(H15:H23)</f>
        <v>3625763826</v>
      </c>
      <c r="I14" s="30">
        <f aca="true" t="shared" si="0" ref="I14:I23">_xlfn.IFERROR(IF(G14&gt;0,H14/G14,H14/F14),0)</f>
        <v>1</v>
      </c>
      <c r="J14" s="29">
        <f>SUM(J15:J23)</f>
        <v>3054555280</v>
      </c>
      <c r="K14" s="30">
        <f aca="true" t="shared" si="1" ref="K14:K23">_xlfn.IFERROR(J14/H14,0)</f>
        <v>0.84245842437284</v>
      </c>
      <c r="L14" s="31">
        <f>SUM(L15:L23)</f>
        <v>2796451305</v>
      </c>
      <c r="M14" s="2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21"/>
      <c r="B15" s="32"/>
      <c r="C15" s="33" t="s">
        <v>39</v>
      </c>
      <c r="D15" s="33"/>
      <c r="E15" s="33"/>
      <c r="F15" s="34">
        <v>2481732990</v>
      </c>
      <c r="G15" s="46">
        <v>2351008055</v>
      </c>
      <c r="H15" s="36">
        <f aca="true" t="shared" si="2" ref="H15:H23">G15</f>
        <v>2351008055</v>
      </c>
      <c r="I15" s="37">
        <f t="shared" si="0"/>
        <v>1</v>
      </c>
      <c r="J15" s="36">
        <v>1876456110</v>
      </c>
      <c r="K15" s="37">
        <f t="shared" si="1"/>
        <v>0.7981495877945851</v>
      </c>
      <c r="L15" s="36">
        <v>2167073219</v>
      </c>
      <c r="M15" s="2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21"/>
      <c r="B16" s="32"/>
      <c r="C16" s="33" t="s">
        <v>40</v>
      </c>
      <c r="D16" s="33"/>
      <c r="E16" s="33"/>
      <c r="F16" s="34">
        <v>3806734</v>
      </c>
      <c r="G16" s="46">
        <v>3622898</v>
      </c>
      <c r="H16" s="36">
        <f t="shared" si="2"/>
        <v>3622898</v>
      </c>
      <c r="I16" s="37">
        <f t="shared" si="0"/>
        <v>1</v>
      </c>
      <c r="J16" s="36">
        <v>3045870</v>
      </c>
      <c r="K16" s="37">
        <f t="shared" si="1"/>
        <v>0.84072750599106</v>
      </c>
      <c r="L16" s="36">
        <v>3045871</v>
      </c>
      <c r="M16" s="2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21"/>
      <c r="B17" s="32"/>
      <c r="C17" s="33" t="s">
        <v>41</v>
      </c>
      <c r="D17" s="33"/>
      <c r="E17" s="33"/>
      <c r="F17" s="34">
        <v>562533</v>
      </c>
      <c r="G17" s="46">
        <v>657733</v>
      </c>
      <c r="H17" s="36">
        <f t="shared" si="2"/>
        <v>657733</v>
      </c>
      <c r="I17" s="37">
        <f t="shared" si="0"/>
        <v>1</v>
      </c>
      <c r="J17" s="36">
        <v>601563</v>
      </c>
      <c r="K17" s="37">
        <f t="shared" si="1"/>
        <v>0.914600605412835</v>
      </c>
      <c r="L17" s="36">
        <v>601563</v>
      </c>
      <c r="M17" s="2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21"/>
      <c r="B18" s="32"/>
      <c r="C18" s="33" t="s">
        <v>42</v>
      </c>
      <c r="D18" s="33"/>
      <c r="E18" s="33"/>
      <c r="F18" s="34">
        <v>6000000</v>
      </c>
      <c r="G18" s="46">
        <v>10000000</v>
      </c>
      <c r="H18" s="36">
        <f t="shared" si="2"/>
        <v>10000000</v>
      </c>
      <c r="I18" s="37">
        <f t="shared" si="0"/>
        <v>1</v>
      </c>
      <c r="J18" s="36">
        <v>9759313</v>
      </c>
      <c r="K18" s="37">
        <f t="shared" si="1"/>
        <v>0.9759313</v>
      </c>
      <c r="L18" s="36">
        <v>7288016</v>
      </c>
      <c r="M18" s="2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21"/>
      <c r="B19" s="32"/>
      <c r="C19" s="33" t="s">
        <v>43</v>
      </c>
      <c r="D19" s="33"/>
      <c r="E19" s="33"/>
      <c r="F19" s="34">
        <v>326378699</v>
      </c>
      <c r="G19" s="46">
        <v>286896989</v>
      </c>
      <c r="H19" s="36">
        <f t="shared" si="2"/>
        <v>286896989</v>
      </c>
      <c r="I19" s="37">
        <f t="shared" si="0"/>
        <v>1</v>
      </c>
      <c r="J19" s="36">
        <v>204030450</v>
      </c>
      <c r="K19" s="37">
        <f t="shared" si="1"/>
        <v>0.711162744200149</v>
      </c>
      <c r="L19" s="36">
        <v>221444218</v>
      </c>
      <c r="M19" s="2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21"/>
      <c r="B20" s="32"/>
      <c r="C20" s="33" t="s">
        <v>44</v>
      </c>
      <c r="D20" s="33"/>
      <c r="E20" s="33"/>
      <c r="F20" s="34">
        <v>404748442</v>
      </c>
      <c r="G20" s="46">
        <v>583791491</v>
      </c>
      <c r="H20" s="36">
        <f t="shared" si="2"/>
        <v>583791491</v>
      </c>
      <c r="I20" s="37">
        <f t="shared" si="0"/>
        <v>1</v>
      </c>
      <c r="J20" s="36">
        <v>618377063</v>
      </c>
      <c r="K20" s="37">
        <f t="shared" si="1"/>
        <v>1.05924302175209</v>
      </c>
      <c r="L20" s="36">
        <v>227090490</v>
      </c>
      <c r="M20" s="2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21"/>
      <c r="B21" s="32"/>
      <c r="C21" s="33" t="s">
        <v>45</v>
      </c>
      <c r="D21" s="33"/>
      <c r="E21" s="33"/>
      <c r="F21" s="34">
        <v>32128127</v>
      </c>
      <c r="G21" s="46">
        <v>114396479</v>
      </c>
      <c r="H21" s="36">
        <f t="shared" si="2"/>
        <v>114396479</v>
      </c>
      <c r="I21" s="37">
        <f t="shared" si="0"/>
        <v>1</v>
      </c>
      <c r="J21" s="36">
        <v>126190219</v>
      </c>
      <c r="K21" s="37">
        <f t="shared" si="1"/>
        <v>1.10309530593158</v>
      </c>
      <c r="L21" s="36">
        <v>2367</v>
      </c>
      <c r="M21" s="2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21"/>
      <c r="B22" s="32"/>
      <c r="C22" s="33" t="s">
        <v>46</v>
      </c>
      <c r="D22" s="33"/>
      <c r="E22" s="33"/>
      <c r="F22" s="34">
        <v>2898193</v>
      </c>
      <c r="G22" s="46">
        <v>14192146</v>
      </c>
      <c r="H22" s="36">
        <f t="shared" si="2"/>
        <v>14192146</v>
      </c>
      <c r="I22" s="37">
        <f t="shared" si="0"/>
        <v>1</v>
      </c>
      <c r="J22" s="36">
        <v>3483749</v>
      </c>
      <c r="K22" s="37">
        <f t="shared" si="1"/>
        <v>0.24547020584483803</v>
      </c>
      <c r="L22" s="36"/>
      <c r="M22" s="2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21"/>
      <c r="B23" s="32"/>
      <c r="C23" s="33" t="s">
        <v>47</v>
      </c>
      <c r="D23" s="33"/>
      <c r="E23" s="33"/>
      <c r="F23" s="34">
        <v>209820035</v>
      </c>
      <c r="G23" s="46">
        <v>261198035</v>
      </c>
      <c r="H23" s="36">
        <f t="shared" si="2"/>
        <v>261198035</v>
      </c>
      <c r="I23" s="37">
        <f t="shared" si="0"/>
        <v>1</v>
      </c>
      <c r="J23" s="36">
        <v>212610943</v>
      </c>
      <c r="K23" s="37">
        <f t="shared" si="1"/>
        <v>0.813983700145371</v>
      </c>
      <c r="L23" s="36">
        <v>169905561</v>
      </c>
      <c r="M23" s="2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2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2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1"/>
      <c r="B25" s="28" t="s">
        <v>48</v>
      </c>
      <c r="C25" s="28"/>
      <c r="D25" s="28"/>
      <c r="E25" s="28"/>
      <c r="F25" s="29">
        <f>F26+F32</f>
        <v>231556997</v>
      </c>
      <c r="G25" s="29">
        <f>G26+G32</f>
        <v>300344398</v>
      </c>
      <c r="H25" s="29">
        <f>H26+H32</f>
        <v>300344398</v>
      </c>
      <c r="I25" s="30">
        <f aca="true" t="shared" si="3" ref="I25:I32">_xlfn.IFERROR(IF(G25&gt;0,H25/G25,H25/F25),0)</f>
        <v>1</v>
      </c>
      <c r="J25" s="29">
        <f>J26+J32</f>
        <v>571514920</v>
      </c>
      <c r="K25" s="30">
        <f aca="true" t="shared" si="4" ref="K25:K32">_xlfn.IFERROR(J25/H25,0)</f>
        <v>1.90286525670441</v>
      </c>
      <c r="L25" s="31">
        <f>L26+L32</f>
        <v>399107482</v>
      </c>
      <c r="M25" s="25" t="s">
        <v>49</v>
      </c>
      <c r="O25" s="2" t="s">
        <v>50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39"/>
      <c r="B26" s="32"/>
      <c r="C26" s="47" t="s">
        <v>51</v>
      </c>
      <c r="D26" s="47"/>
      <c r="E26" s="33"/>
      <c r="F26" s="34">
        <f>F27+F28</f>
        <v>230000000</v>
      </c>
      <c r="G26" s="46">
        <f>G27+G28</f>
        <v>230000000</v>
      </c>
      <c r="H26" s="36">
        <f>H27+H28</f>
        <v>230000000</v>
      </c>
      <c r="I26" s="37">
        <f t="shared" si="3"/>
        <v>1</v>
      </c>
      <c r="J26" s="36">
        <f>J27+J28</f>
        <v>190853891</v>
      </c>
      <c r="K26" s="37">
        <f t="shared" si="4"/>
        <v>0.8297995260869561</v>
      </c>
      <c r="L26" s="36">
        <f>L27+L28</f>
        <v>177763773</v>
      </c>
      <c r="M26" s="25"/>
      <c r="O26" s="48"/>
      <c r="P26" s="49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55" customFormat="1" ht="19.5" customHeight="1">
      <c r="A27" s="39"/>
      <c r="B27" s="32"/>
      <c r="C27" s="50"/>
      <c r="D27" s="51" t="s">
        <v>52</v>
      </c>
      <c r="E27" s="51"/>
      <c r="F27" s="52">
        <v>61000000</v>
      </c>
      <c r="G27" s="53">
        <v>48600000</v>
      </c>
      <c r="H27" s="53">
        <f>G27</f>
        <v>48600000</v>
      </c>
      <c r="I27" s="54">
        <f t="shared" si="3"/>
        <v>1</v>
      </c>
      <c r="J27" s="53">
        <v>47112570</v>
      </c>
      <c r="K27" s="54">
        <f t="shared" si="4"/>
        <v>0.9693944444444441</v>
      </c>
      <c r="L27" s="53">
        <v>54670473</v>
      </c>
      <c r="M27" s="25"/>
      <c r="O27" s="56"/>
      <c r="P27" s="57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55" customFormat="1" ht="19.5" customHeight="1">
      <c r="A28" s="39"/>
      <c r="B28" s="32"/>
      <c r="C28" s="58"/>
      <c r="D28" s="51" t="s">
        <v>53</v>
      </c>
      <c r="E28" s="51"/>
      <c r="F28" s="52">
        <f>SUM(F29:F31)</f>
        <v>169000000</v>
      </c>
      <c r="G28" s="53">
        <f>SUM(G29:G31)</f>
        <v>181400000</v>
      </c>
      <c r="H28" s="53">
        <f>SUM(H29:H31)</f>
        <v>181400000</v>
      </c>
      <c r="I28" s="54">
        <f t="shared" si="3"/>
        <v>1</v>
      </c>
      <c r="J28" s="53">
        <f>SUM(J29:J31)</f>
        <v>143741321</v>
      </c>
      <c r="K28" s="54">
        <f t="shared" si="4"/>
        <v>0.7923997850055131</v>
      </c>
      <c r="L28" s="53">
        <f>SUM(L29:L31)</f>
        <v>123093300</v>
      </c>
      <c r="M28" s="25"/>
      <c r="O28" s="56"/>
      <c r="P28" s="57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67" customFormat="1" ht="25.5" customHeight="1">
      <c r="A29" s="59"/>
      <c r="B29" s="32"/>
      <c r="C29" s="60"/>
      <c r="D29" s="61"/>
      <c r="E29" s="62" t="s">
        <v>54</v>
      </c>
      <c r="F29" s="63">
        <v>142000000</v>
      </c>
      <c r="G29" s="64">
        <v>158500000</v>
      </c>
      <c r="H29" s="64">
        <f aca="true" t="shared" si="5" ref="H29:H32">G29</f>
        <v>158500000</v>
      </c>
      <c r="I29" s="65">
        <f t="shared" si="3"/>
        <v>1</v>
      </c>
      <c r="J29" s="64">
        <v>137789791</v>
      </c>
      <c r="K29" s="65">
        <f t="shared" si="4"/>
        <v>0.869336220820189</v>
      </c>
      <c r="L29" s="66">
        <v>116961441</v>
      </c>
      <c r="M29" s="25"/>
      <c r="O29" s="68"/>
      <c r="P29" s="68"/>
      <c r="Q29" s="68"/>
      <c r="R29" s="69"/>
      <c r="S29" s="69"/>
      <c r="U29" s="68"/>
      <c r="V29" s="68"/>
      <c r="W29" s="68"/>
      <c r="X29" s="68"/>
      <c r="Y29" s="68"/>
      <c r="Z29" s="68"/>
    </row>
    <row r="30" spans="1:26" s="67" customFormat="1" ht="25.5" customHeight="1">
      <c r="A30" s="59"/>
      <c r="B30" s="32"/>
      <c r="C30" s="60"/>
      <c r="D30" s="61"/>
      <c r="E30" s="62" t="s">
        <v>55</v>
      </c>
      <c r="F30" s="63">
        <v>25000000</v>
      </c>
      <c r="G30" s="64">
        <v>20900000</v>
      </c>
      <c r="H30" s="64">
        <f t="shared" si="5"/>
        <v>20900000</v>
      </c>
      <c r="I30" s="65">
        <f t="shared" si="3"/>
        <v>1</v>
      </c>
      <c r="J30" s="64">
        <v>4049734</v>
      </c>
      <c r="K30" s="65">
        <f t="shared" si="4"/>
        <v>0.19376717703349303</v>
      </c>
      <c r="L30" s="66">
        <v>5401400</v>
      </c>
      <c r="M30" s="25"/>
      <c r="O30" s="68"/>
      <c r="P30" s="68"/>
      <c r="Q30" s="68"/>
      <c r="R30" s="69"/>
      <c r="T30" s="69"/>
      <c r="U30" s="68"/>
      <c r="V30" s="68"/>
      <c r="W30" s="68"/>
      <c r="X30" s="68"/>
      <c r="Y30" s="68"/>
      <c r="Z30" s="68"/>
    </row>
    <row r="31" spans="1:26" s="67" customFormat="1" ht="25.5" customHeight="1">
      <c r="A31" s="59"/>
      <c r="B31" s="32"/>
      <c r="C31" s="60"/>
      <c r="D31" s="61"/>
      <c r="E31" s="62" t="s">
        <v>56</v>
      </c>
      <c r="F31" s="63">
        <v>2000000</v>
      </c>
      <c r="G31" s="64">
        <v>2000000</v>
      </c>
      <c r="H31" s="64">
        <f t="shared" si="5"/>
        <v>2000000</v>
      </c>
      <c r="I31" s="65">
        <f t="shared" si="3"/>
        <v>1</v>
      </c>
      <c r="J31" s="64">
        <v>1901796</v>
      </c>
      <c r="K31" s="65">
        <f t="shared" si="4"/>
        <v>0.9508979999999999</v>
      </c>
      <c r="L31" s="66">
        <v>730459</v>
      </c>
      <c r="M31" s="70"/>
      <c r="O31" s="68"/>
      <c r="P31" s="68"/>
      <c r="Q31" s="68"/>
      <c r="R31" s="69"/>
      <c r="T31" s="69"/>
      <c r="U31" s="68"/>
      <c r="V31" s="68"/>
      <c r="W31" s="68"/>
      <c r="X31" s="68"/>
      <c r="Y31" s="68"/>
      <c r="Z31" s="68"/>
    </row>
    <row r="32" spans="1:26" ht="19.5" customHeight="1">
      <c r="A32" s="39"/>
      <c r="B32" s="32"/>
      <c r="C32" s="33" t="s">
        <v>57</v>
      </c>
      <c r="D32" s="33"/>
      <c r="E32" s="33"/>
      <c r="F32" s="34">
        <v>1556997</v>
      </c>
      <c r="G32" s="46">
        <v>70344398</v>
      </c>
      <c r="H32" s="36">
        <f t="shared" si="5"/>
        <v>70344398</v>
      </c>
      <c r="I32" s="37">
        <f t="shared" si="3"/>
        <v>1</v>
      </c>
      <c r="J32" s="36">
        <v>380661029</v>
      </c>
      <c r="K32" s="37">
        <f t="shared" si="4"/>
        <v>5.41139081181703</v>
      </c>
      <c r="L32" s="36">
        <v>221343709</v>
      </c>
      <c r="M32" s="2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39"/>
      <c r="B33" s="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2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39"/>
      <c r="B34" s="22" t="s">
        <v>29</v>
      </c>
      <c r="C34" s="22"/>
      <c r="D34" s="22"/>
      <c r="E34" s="22"/>
      <c r="F34" s="29">
        <f>F14+F25</f>
        <v>3699632750</v>
      </c>
      <c r="G34" s="29">
        <f>G14+G25</f>
        <v>3926108224</v>
      </c>
      <c r="H34" s="29">
        <f>H14+H25</f>
        <v>3926108224</v>
      </c>
      <c r="I34" s="30">
        <f>_xlfn.IFERROR(IF(G34&gt;0,H34/G34,H34/F34),0)</f>
        <v>1</v>
      </c>
      <c r="J34" s="29">
        <f>J14+J25</f>
        <v>3626070200</v>
      </c>
      <c r="K34" s="30">
        <f>_xlfn.IFERROR(J34/H34,0)</f>
        <v>0.923578768877055</v>
      </c>
      <c r="L34" s="31">
        <f>L14+L25</f>
        <v>3195558787</v>
      </c>
      <c r="M34" s="2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>
      <c r="A35" s="42"/>
      <c r="B35" s="43" t="s">
        <v>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4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/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B25:E25"/>
    <mergeCell ref="B26:B32"/>
    <mergeCell ref="D27:E27"/>
    <mergeCell ref="D28:E28"/>
    <mergeCell ref="C29:C31"/>
    <mergeCell ref="C32:E32"/>
    <mergeCell ref="B34:E34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/>
  <cp:lastPrinted>2022-04-11T16:22:44Z</cp:lastPrinted>
  <dcterms:created xsi:type="dcterms:W3CDTF">2022-04-11T15:52:55Z</dcterms:created>
  <dcterms:modified xsi:type="dcterms:W3CDTF">2022-04-29T17:30:14Z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