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2" sheetId="1" r:id="rId1"/>
    <sheet name="Transparencia_Despesas_2022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<sst xmlns="http://schemas.openxmlformats.org/spreadsheetml/2006/main" count="80" uniqueCount="58">
  <si>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</si>
  <si>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</si>
  <si>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</si>
  <si>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</si>
  <si>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</si>
  <si>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</si>
  <si>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</si>
  <si>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</si>
  <si>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</si>
  <si>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</si>
  <si>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</si>
  <si>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</si>
  <si>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</si>
  <si>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</si>
  <si>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</si>
  <si>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</si>
  <si>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</si>
  <si>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</si>
  <si>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</si>
  <si>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Aluguel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</si>
  <si>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</si>
  <si>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</si>
  <si>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</si>
  <si>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</si>
  <si>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</si>
  <si>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</si>
  <si>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</si>
  <si>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</si>
  <si>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</si>
  <si>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</si>
  <si>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</si>
  <si>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</si>
  <si>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</si>
  <si>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</si>
  <si>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</si>
  <si>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</si>
  <si>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</si>
  <si>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</si>
  <si>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</si>
  <si>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</si>
  <si>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</si>
  <si>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</si>
  <si>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</si>
  <si>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</si>
  <si>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</si>
  <si>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</si>
  <si>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</si>
  <si>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</si>
  <si>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</si>
  <si>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</si>
  <si>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>INFORMAÇÕES DE RECEITA – 2022</t>
  </si>
  <si>
    <t xml:space="preserve"> Fontes: ERP</t>
  </si>
  <si>
    <t>* Os valores apresentados na coluna RECEBIDO, podem se referir ao exercício corrente e anteriores.</t>
  </si>
  <si>
    <t>INFORMAÇÕES DE DESPESA – 2022</t>
  </si>
  <si>
    <t>* Os valores apresentados na coluna PAGO, referem-se a valores que podem ser do exercício corrente e de exercícios anteriores.</t>
  </si>
  <si>
    <t>* A conta "Outras Despesas de Capital" refere-se a Dividendos pagos ao Governo, relativos ao resultado do exercício anterior.</t>
  </si>
  <si>
    <t>ATÉ AGOSTO</t>
  </si>
  <si>
    <r>
      <t>Atualizado em:</t>
    </r>
    <r>
      <rPr>
        <sz val="10"/>
        <color indexed="8"/>
        <rFont val="Arial"/>
        <family val="2"/>
      </rPr>
      <t xml:space="preserve"> 21/09/2022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</si>
</sst>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164" fontId="19" fillId="40" borderId="17" xfId="0" applyNumberFormat="1" applyFon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165" fontId="27" fillId="41" borderId="21" xfId="0" applyNumberFormat="1" applyFont="1" applyFill="1" applyBorder="1" applyAlignment="1">
      <alignment horizontal="right" vertical="center"/>
    </xf>
    <xf numFmtId="164" fontId="27" fillId="0" borderId="21" xfId="0" applyNumberFormat="1" applyFont="1" applyBorder="1" applyAlignment="1">
      <alignment horizontal="right" vertical="center"/>
    </xf>
    <xf numFmtId="164" fontId="28" fillId="0" borderId="21" xfId="0" applyNumberFormat="1" applyFont="1" applyBorder="1" applyAlignment="1">
      <alignment horizontal="right" vertical="center"/>
    </xf>
    <xf numFmtId="10" fontId="28" fillId="0" borderId="21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165" fontId="27" fillId="0" borderId="21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165" fontId="31" fillId="41" borderId="21" xfId="0" applyNumberFormat="1" applyFont="1" applyFill="1" applyBorder="1" applyAlignment="1">
      <alignment horizontal="right" vertical="center"/>
    </xf>
    <xf numFmtId="165" fontId="31" fillId="0" borderId="21" xfId="0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165" fontId="32" fillId="41" borderId="21" xfId="0" applyNumberFormat="1" applyFont="1" applyFill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10" fontId="32" fillId="0" borderId="21" xfId="0" applyNumberFormat="1" applyFont="1" applyBorder="1" applyAlignment="1">
      <alignment horizontal="right" vertical="center"/>
    </xf>
    <xf numFmtId="165" fontId="32" fillId="0" borderId="2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9" fontId="1" fillId="0" borderId="0" xfId="61" applyAlignment="1">
      <alignment horizontal="right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0" fontId="28" fillId="0" borderId="20" xfId="0" applyFont="1" applyBorder="1" applyAlignment="1">
      <alignment horizontal="left" vertical="center"/>
    </xf>
    <xf numFmtId="0" fontId="19" fillId="40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9050"/>
          <a:ext cx="904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9050"/>
          <a:ext cx="11049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7">
      <selection activeCell="N22" sqref="N22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7" width="15.00390625" style="0" customWidth="1"/>
    <col min="8" max="8" width="10.140625" style="0" customWidth="1"/>
    <col min="9" max="9" width="15.00390625" style="0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7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8" t="s">
        <v>51</v>
      </c>
      <c r="B7" s="68"/>
      <c r="C7" s="68"/>
      <c r="D7" s="68"/>
      <c r="E7" s="69" t="s">
        <v>56</v>
      </c>
      <c r="F7" s="69"/>
      <c r="G7" s="69"/>
      <c r="H7" s="9"/>
      <c r="I7" s="9"/>
      <c r="J7" s="10" t="s">
        <v>57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70"/>
      <c r="H9" s="70"/>
      <c r="I9" s="15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1" t="s">
        <v>3</v>
      </c>
      <c r="C10" s="71"/>
      <c r="D10" s="71"/>
      <c r="E10" s="72" t="s">
        <v>4</v>
      </c>
      <c r="F10" s="72"/>
      <c r="G10" s="72" t="s">
        <v>5</v>
      </c>
      <c r="H10" s="72"/>
      <c r="I10" s="19" t="s">
        <v>6</v>
      </c>
      <c r="J10" s="2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1"/>
      <c r="C11" s="71"/>
      <c r="D11" s="71"/>
      <c r="E11" s="18" t="s">
        <v>7</v>
      </c>
      <c r="F11" s="18" t="s">
        <v>8</v>
      </c>
      <c r="G11" s="18" t="s">
        <v>9</v>
      </c>
      <c r="H11" s="18" t="s">
        <v>10</v>
      </c>
      <c r="I11" s="19" t="s">
        <v>9</v>
      </c>
      <c r="J11" s="2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1"/>
      <c r="C12" s="71"/>
      <c r="D12" s="71"/>
      <c r="E12" s="21" t="s">
        <v>11</v>
      </c>
      <c r="F12" s="21" t="s">
        <v>11</v>
      </c>
      <c r="G12" s="21" t="s">
        <v>12</v>
      </c>
      <c r="H12" s="21" t="s">
        <v>13</v>
      </c>
      <c r="I12" s="22" t="s">
        <v>14</v>
      </c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75" t="s">
        <v>15</v>
      </c>
      <c r="C14" s="75"/>
      <c r="D14" s="75"/>
      <c r="E14" s="23">
        <f>SUM(E15:E20)</f>
        <v>4011707784</v>
      </c>
      <c r="F14" s="23">
        <f>SUM(F15:F20)</f>
        <v>4011707784</v>
      </c>
      <c r="G14" s="23">
        <f>SUM(G15:G20)</f>
        <v>2543649252.6199994</v>
      </c>
      <c r="H14" s="24">
        <f aca="true" t="shared" si="0" ref="H14:H20">_xlfn.IFERROR(IF(F14&gt;0,G14/F14,G14/E14),0)</f>
        <v>0.6340564641235592</v>
      </c>
      <c r="I14" s="25">
        <f>SUM(I15:I20)</f>
        <v>2132428470.3700001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77"/>
      <c r="C15" s="66" t="s">
        <v>16</v>
      </c>
      <c r="D15" s="66"/>
      <c r="E15" s="28">
        <v>3692863746</v>
      </c>
      <c r="F15" s="29">
        <v>3692863746</v>
      </c>
      <c r="G15" s="30">
        <v>2242583157.85</v>
      </c>
      <c r="H15" s="31">
        <f t="shared" si="0"/>
        <v>0.6072748176206336</v>
      </c>
      <c r="I15" s="30">
        <v>1950590275.19</v>
      </c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77"/>
      <c r="C16" s="66" t="s">
        <v>17</v>
      </c>
      <c r="D16" s="66"/>
      <c r="E16" s="28">
        <v>293578068</v>
      </c>
      <c r="F16" s="29">
        <v>293578068</v>
      </c>
      <c r="G16" s="30">
        <v>174261683.72</v>
      </c>
      <c r="H16" s="31">
        <f t="shared" si="0"/>
        <v>0.5935786855849191</v>
      </c>
      <c r="I16" s="30">
        <v>169872407.21</v>
      </c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77"/>
      <c r="C17" s="66" t="s">
        <v>18</v>
      </c>
      <c r="D17" s="66"/>
      <c r="E17" s="28">
        <v>17859215</v>
      </c>
      <c r="F17" s="29">
        <v>17859215</v>
      </c>
      <c r="G17" s="30">
        <v>126661152.14</v>
      </c>
      <c r="H17" s="31">
        <f t="shared" si="0"/>
        <v>7.092201540773209</v>
      </c>
      <c r="I17" s="30">
        <v>11965787.97</v>
      </c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77"/>
      <c r="C18" s="66" t="s">
        <v>19</v>
      </c>
      <c r="D18" s="66"/>
      <c r="E18" s="28">
        <v>119524</v>
      </c>
      <c r="F18" s="29">
        <v>119524</v>
      </c>
      <c r="G18" s="30">
        <v>0</v>
      </c>
      <c r="H18" s="31">
        <f t="shared" si="0"/>
        <v>0</v>
      </c>
      <c r="I18" s="30">
        <v>0</v>
      </c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77"/>
      <c r="C19" s="66" t="s">
        <v>20</v>
      </c>
      <c r="D19" s="66"/>
      <c r="E19" s="28">
        <v>0</v>
      </c>
      <c r="F19" s="29">
        <v>0</v>
      </c>
      <c r="G19" s="30">
        <v>143258.91</v>
      </c>
      <c r="H19" s="31">
        <f t="shared" si="0"/>
        <v>0</v>
      </c>
      <c r="I19" s="30">
        <v>0</v>
      </c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77"/>
      <c r="C20" s="66" t="s">
        <v>21</v>
      </c>
      <c r="D20" s="66"/>
      <c r="E20" s="28">
        <v>7287231</v>
      </c>
      <c r="F20" s="29">
        <v>7287231</v>
      </c>
      <c r="G20" s="30">
        <v>0</v>
      </c>
      <c r="H20" s="31">
        <f t="shared" si="0"/>
        <v>0</v>
      </c>
      <c r="I20" s="30">
        <v>0</v>
      </c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.75" customHeight="1">
      <c r="A21" s="17"/>
      <c r="B21" s="32"/>
      <c r="C21" s="32"/>
      <c r="D21" s="32"/>
      <c r="E21" s="32"/>
      <c r="F21" s="32"/>
      <c r="G21" s="32"/>
      <c r="H21" s="32"/>
      <c r="I21" s="32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75" t="s">
        <v>22</v>
      </c>
      <c r="C22" s="75"/>
      <c r="D22" s="75"/>
      <c r="E22" s="23">
        <f>SUM(E23)</f>
        <v>0</v>
      </c>
      <c r="F22" s="23">
        <f>SUM(F23)</f>
        <v>0</v>
      </c>
      <c r="G22" s="23">
        <f>SUM(G23)</f>
        <v>23358900</v>
      </c>
      <c r="H22" s="24">
        <f>_xlfn.IFERROR(IF(F22&gt;0,G22/F22,G22/E22),0)</f>
        <v>0</v>
      </c>
      <c r="I22" s="25">
        <f>SUM(I23)</f>
        <v>4601882.4</v>
      </c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26"/>
      <c r="C23" s="66" t="s">
        <v>23</v>
      </c>
      <c r="D23" s="66"/>
      <c r="E23" s="28">
        <v>0</v>
      </c>
      <c r="F23" s="29">
        <v>0</v>
      </c>
      <c r="G23" s="30">
        <v>23358900</v>
      </c>
      <c r="H23" s="31">
        <f>_xlfn.IFERROR(IF(F23&gt;0,G23/F23,G23/E23),0)</f>
        <v>0</v>
      </c>
      <c r="I23" s="30">
        <v>4601882.4</v>
      </c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33"/>
      <c r="B24" s="34"/>
      <c r="C24" s="34"/>
      <c r="D24" s="34"/>
      <c r="E24" s="34"/>
      <c r="F24" s="34"/>
      <c r="G24" s="34"/>
      <c r="H24" s="34"/>
      <c r="I24" s="34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3"/>
      <c r="B25" s="76" t="s">
        <v>24</v>
      </c>
      <c r="C25" s="76"/>
      <c r="D25" s="76"/>
      <c r="E25" s="23">
        <f>E14+E22</f>
        <v>4011707784</v>
      </c>
      <c r="F25" s="23">
        <f>F14+F22</f>
        <v>4011707784</v>
      </c>
      <c r="G25" s="23">
        <f>G14+G22</f>
        <v>2567008152.6199994</v>
      </c>
      <c r="H25" s="24">
        <f>_xlfn.IFERROR(IF(F25&gt;0,G25/F25,G25/E25),0)</f>
        <v>0.6398791464468239</v>
      </c>
      <c r="I25" s="25">
        <f>I14+I22</f>
        <v>2137030352.7700002</v>
      </c>
      <c r="J25" s="20"/>
      <c r="K25" s="2"/>
      <c r="L25" s="2"/>
      <c r="M25" s="2"/>
      <c r="N25" s="8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35"/>
      <c r="B26" s="36" t="s">
        <v>52</v>
      </c>
      <c r="C26" s="6"/>
      <c r="D26" s="6"/>
      <c r="E26" s="6"/>
      <c r="F26" s="6"/>
      <c r="G26" s="6"/>
      <c r="H26" s="6"/>
      <c r="I26" s="6"/>
      <c r="J26" s="3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10" ht="30" customHeight="1">
      <c r="B27" s="73"/>
      <c r="C27" s="74"/>
      <c r="D27" s="74"/>
      <c r="E27" s="74"/>
      <c r="F27" s="74"/>
      <c r="G27" s="74"/>
      <c r="H27" s="74"/>
      <c r="I27" s="74"/>
      <c r="J27" s="7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19">
    <mergeCell ref="B27:J27"/>
    <mergeCell ref="B22:D22"/>
    <mergeCell ref="C23:D23"/>
    <mergeCell ref="B25:D25"/>
    <mergeCell ref="B14:D14"/>
    <mergeCell ref="B15:B20"/>
    <mergeCell ref="C15:D15"/>
    <mergeCell ref="C16:D16"/>
    <mergeCell ref="C17:D17"/>
    <mergeCell ref="C18:D18"/>
    <mergeCell ref="C19:D19"/>
    <mergeCell ref="C20:D20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zoomScalePageLayoutView="0" workbookViewId="0" topLeftCell="A13">
      <selection activeCell="L18" sqref="L18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8" width="14.8515625" style="0" bestFit="1" customWidth="1"/>
    <col min="9" max="9" width="10.140625" style="0" bestFit="1" customWidth="1"/>
    <col min="10" max="10" width="14.8515625" style="0" bestFit="1" customWidth="1"/>
    <col min="11" max="11" width="10.28125" style="0" bestFit="1" customWidth="1"/>
    <col min="12" max="12" width="14.8515625" style="0" bestFit="1" customWidth="1"/>
    <col min="13" max="13" width="2.421875" style="0" customWidth="1"/>
    <col min="14" max="14" width="18.140625" style="65" customWidth="1"/>
    <col min="15" max="15" width="13.00390625" style="59" customWidth="1"/>
    <col min="16" max="16" width="11.57421875" style="59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64"/>
      <c r="O1" s="58"/>
      <c r="P1" s="58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64"/>
      <c r="O2" s="58"/>
      <c r="P2" s="58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4"/>
      <c r="O3" s="58"/>
      <c r="P3" s="58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64"/>
      <c r="O4" s="58"/>
      <c r="P4" s="58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64"/>
      <c r="O5" s="58"/>
      <c r="P5" s="58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7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4"/>
      <c r="O6" s="58"/>
      <c r="P6" s="58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8" t="s">
        <v>51</v>
      </c>
      <c r="B7" s="68"/>
      <c r="C7" s="68"/>
      <c r="D7" s="68"/>
      <c r="E7" s="68"/>
      <c r="F7" s="69" t="s">
        <v>56</v>
      </c>
      <c r="G7" s="69"/>
      <c r="H7" s="69"/>
      <c r="I7" s="9"/>
      <c r="J7" s="9"/>
      <c r="K7" s="9"/>
      <c r="L7" s="9"/>
      <c r="M7" s="10" t="s">
        <v>57</v>
      </c>
      <c r="N7" s="64"/>
      <c r="O7" s="58"/>
      <c r="P7" s="5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  <c r="N8" s="64"/>
      <c r="O8" s="58"/>
      <c r="P8" s="58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4"/>
      <c r="H9" s="38"/>
      <c r="I9" s="38"/>
      <c r="J9" s="38"/>
      <c r="K9" s="38"/>
      <c r="L9" s="38"/>
      <c r="M9" s="16"/>
      <c r="N9" s="64"/>
      <c r="O9" s="58"/>
      <c r="P9" s="58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1" t="s">
        <v>25</v>
      </c>
      <c r="C10" s="71"/>
      <c r="D10" s="71"/>
      <c r="E10" s="71"/>
      <c r="F10" s="72" t="s">
        <v>4</v>
      </c>
      <c r="G10" s="72"/>
      <c r="H10" s="72" t="s">
        <v>26</v>
      </c>
      <c r="I10" s="72"/>
      <c r="J10" s="72" t="s">
        <v>27</v>
      </c>
      <c r="K10" s="72"/>
      <c r="L10" s="19" t="s">
        <v>28</v>
      </c>
      <c r="M10" s="20"/>
      <c r="N10" s="64"/>
      <c r="O10" s="58"/>
      <c r="P10" s="5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1"/>
      <c r="C11" s="71"/>
      <c r="D11" s="71"/>
      <c r="E11" s="71"/>
      <c r="F11" s="18" t="s">
        <v>7</v>
      </c>
      <c r="G11" s="18" t="s">
        <v>8</v>
      </c>
      <c r="H11" s="18" t="s">
        <v>9</v>
      </c>
      <c r="I11" s="18" t="s">
        <v>10</v>
      </c>
      <c r="J11" s="18" t="s">
        <v>9</v>
      </c>
      <c r="K11" s="18" t="s">
        <v>10</v>
      </c>
      <c r="L11" s="19" t="s">
        <v>9</v>
      </c>
      <c r="M11" s="20"/>
      <c r="N11" s="64"/>
      <c r="O11" s="58"/>
      <c r="P11" s="58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1"/>
      <c r="C12" s="71"/>
      <c r="D12" s="71"/>
      <c r="E12" s="71"/>
      <c r="F12" s="21" t="s">
        <v>11</v>
      </c>
      <c r="G12" s="21" t="s">
        <v>11</v>
      </c>
      <c r="H12" s="21" t="s">
        <v>12</v>
      </c>
      <c r="I12" s="21" t="s">
        <v>13</v>
      </c>
      <c r="J12" s="21" t="s">
        <v>14</v>
      </c>
      <c r="K12" s="21" t="s">
        <v>29</v>
      </c>
      <c r="L12" s="22" t="s">
        <v>30</v>
      </c>
      <c r="M12" s="20"/>
      <c r="N12" s="64"/>
      <c r="O12" s="58"/>
      <c r="P12" s="58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/>
      <c r="N13" s="64"/>
      <c r="O13" s="58"/>
      <c r="P13" s="5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75" t="s">
        <v>31</v>
      </c>
      <c r="C14" s="75"/>
      <c r="D14" s="75"/>
      <c r="E14" s="75"/>
      <c r="F14" s="23">
        <f>SUM(F15:F23)</f>
        <v>3643816313</v>
      </c>
      <c r="G14" s="23">
        <f>SUM(G15:G23)</f>
        <v>3643816313</v>
      </c>
      <c r="H14" s="23">
        <f>SUM(H15:H23)</f>
        <v>3643816313</v>
      </c>
      <c r="I14" s="24">
        <f aca="true" t="shared" si="0" ref="I14:I23">_xlfn.IFERROR(IF(G14&gt;0,H14/G14,H14/F14),0)</f>
        <v>1</v>
      </c>
      <c r="J14" s="23">
        <f>SUM(J15:J23)</f>
        <v>1890431405.08</v>
      </c>
      <c r="K14" s="24">
        <f aca="true" t="shared" si="1" ref="K14:K23">_xlfn.IFERROR(J14/H14,0)</f>
        <v>0.5188053520523332</v>
      </c>
      <c r="L14" s="25">
        <f>SUM(L15:L23)</f>
        <v>1750011100.3400002</v>
      </c>
      <c r="M14" s="20"/>
      <c r="N14" s="64"/>
      <c r="O14" s="58"/>
      <c r="P14" s="58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77"/>
      <c r="C15" s="66" t="s">
        <v>32</v>
      </c>
      <c r="D15" s="66"/>
      <c r="E15" s="66"/>
      <c r="F15" s="28">
        <v>2439950451</v>
      </c>
      <c r="G15" s="39">
        <v>2439950451</v>
      </c>
      <c r="H15" s="30">
        <f>G15</f>
        <v>2439950451</v>
      </c>
      <c r="I15" s="31">
        <f t="shared" si="0"/>
        <v>1</v>
      </c>
      <c r="J15" s="30">
        <v>1192021259.65</v>
      </c>
      <c r="K15" s="31">
        <f t="shared" si="1"/>
        <v>0.4885432239664772</v>
      </c>
      <c r="L15" s="30">
        <v>1258957018.73</v>
      </c>
      <c r="M15" s="20"/>
      <c r="N15" s="64"/>
      <c r="O15" s="58"/>
      <c r="P15" s="58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77"/>
      <c r="C16" s="66" t="s">
        <v>33</v>
      </c>
      <c r="D16" s="66"/>
      <c r="E16" s="66"/>
      <c r="F16" s="28">
        <v>3680101</v>
      </c>
      <c r="G16" s="39">
        <v>3680101</v>
      </c>
      <c r="H16" s="30">
        <f>G16</f>
        <v>3680101</v>
      </c>
      <c r="I16" s="31">
        <f t="shared" si="0"/>
        <v>1</v>
      </c>
      <c r="J16" s="30">
        <v>1855113.11</v>
      </c>
      <c r="K16" s="31">
        <f t="shared" si="1"/>
        <v>0.5040929882087476</v>
      </c>
      <c r="L16" s="30">
        <v>1855114.02</v>
      </c>
      <c r="M16" s="20"/>
      <c r="N16" s="64"/>
      <c r="O16" s="58"/>
      <c r="P16" s="5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77"/>
      <c r="C17" s="66" t="s">
        <v>34</v>
      </c>
      <c r="D17" s="66"/>
      <c r="E17" s="66"/>
      <c r="F17" s="28">
        <v>506750</v>
      </c>
      <c r="G17" s="39">
        <v>506750</v>
      </c>
      <c r="H17" s="30">
        <f>G17</f>
        <v>506750</v>
      </c>
      <c r="I17" s="31">
        <f t="shared" si="0"/>
        <v>1</v>
      </c>
      <c r="J17" s="30">
        <v>423781.55</v>
      </c>
      <c r="K17" s="31">
        <f t="shared" si="1"/>
        <v>0.8362734089787863</v>
      </c>
      <c r="L17" s="30">
        <v>423780.73</v>
      </c>
      <c r="M17" s="20"/>
      <c r="N17" s="64"/>
      <c r="O17" s="58"/>
      <c r="P17" s="58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77"/>
      <c r="C18" s="66" t="s">
        <v>35</v>
      </c>
      <c r="D18" s="66"/>
      <c r="E18" s="66"/>
      <c r="F18" s="28">
        <v>8000000</v>
      </c>
      <c r="G18" s="39">
        <v>8000000</v>
      </c>
      <c r="H18" s="30">
        <f aca="true" t="shared" si="2" ref="H18:H23">G18</f>
        <v>8000000</v>
      </c>
      <c r="I18" s="31">
        <f t="shared" si="0"/>
        <v>1</v>
      </c>
      <c r="J18" s="30">
        <v>5435654.13</v>
      </c>
      <c r="K18" s="31">
        <f t="shared" si="1"/>
        <v>0.67945676625</v>
      </c>
      <c r="L18" s="30">
        <v>9395375.55</v>
      </c>
      <c r="M18" s="20"/>
      <c r="N18" s="64"/>
      <c r="O18" s="58"/>
      <c r="P18" s="58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77"/>
      <c r="C19" s="66" t="s">
        <v>36</v>
      </c>
      <c r="D19" s="66"/>
      <c r="E19" s="66"/>
      <c r="F19" s="28">
        <v>287674524</v>
      </c>
      <c r="G19" s="39">
        <v>287674524</v>
      </c>
      <c r="H19" s="30">
        <f t="shared" si="2"/>
        <v>287674524</v>
      </c>
      <c r="I19" s="31">
        <f t="shared" si="0"/>
        <v>1</v>
      </c>
      <c r="J19" s="30">
        <v>118746196.31</v>
      </c>
      <c r="K19" s="31">
        <f t="shared" si="1"/>
        <v>0.412779674261319</v>
      </c>
      <c r="L19" s="30">
        <v>156525585.87</v>
      </c>
      <c r="M19" s="20"/>
      <c r="N19" s="64"/>
      <c r="O19" s="58"/>
      <c r="P19" s="58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77"/>
      <c r="C20" s="66" t="s">
        <v>37</v>
      </c>
      <c r="D20" s="66"/>
      <c r="E20" s="66"/>
      <c r="F20" s="28">
        <v>449926101</v>
      </c>
      <c r="G20" s="39">
        <v>449926101</v>
      </c>
      <c r="H20" s="30">
        <f t="shared" si="2"/>
        <v>449926101</v>
      </c>
      <c r="I20" s="31">
        <f t="shared" si="0"/>
        <v>1</v>
      </c>
      <c r="J20" s="30">
        <v>342280385.22</v>
      </c>
      <c r="K20" s="31">
        <f t="shared" si="1"/>
        <v>0.7607480083045906</v>
      </c>
      <c r="L20" s="30">
        <v>145925344.71</v>
      </c>
      <c r="M20" s="20"/>
      <c r="N20" s="64"/>
      <c r="O20" s="58"/>
      <c r="P20" s="58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7"/>
      <c r="B21" s="77"/>
      <c r="C21" s="66" t="s">
        <v>38</v>
      </c>
      <c r="D21" s="66"/>
      <c r="E21" s="66"/>
      <c r="F21" s="28">
        <v>13112706</v>
      </c>
      <c r="G21" s="39">
        <v>13112706</v>
      </c>
      <c r="H21" s="30">
        <f t="shared" si="2"/>
        <v>13112706</v>
      </c>
      <c r="I21" s="31">
        <f t="shared" si="0"/>
        <v>1</v>
      </c>
      <c r="J21" s="30">
        <v>61012334.59</v>
      </c>
      <c r="K21" s="31">
        <f t="shared" si="1"/>
        <v>4.652917146926042</v>
      </c>
      <c r="L21" s="30">
        <v>424116.31</v>
      </c>
      <c r="M21" s="20"/>
      <c r="N21" s="64"/>
      <c r="O21" s="63"/>
      <c r="P21" s="5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77"/>
      <c r="C22" s="66" t="s">
        <v>39</v>
      </c>
      <c r="D22" s="66"/>
      <c r="E22" s="66"/>
      <c r="F22" s="28">
        <v>134170018</v>
      </c>
      <c r="G22" s="39">
        <v>134170018</v>
      </c>
      <c r="H22" s="30">
        <f t="shared" si="2"/>
        <v>134170018</v>
      </c>
      <c r="I22" s="31">
        <f t="shared" si="0"/>
        <v>1</v>
      </c>
      <c r="J22" s="30">
        <v>7473685.52</v>
      </c>
      <c r="K22" s="31">
        <f t="shared" si="1"/>
        <v>0.05570309694674111</v>
      </c>
      <c r="L22" s="30">
        <v>0</v>
      </c>
      <c r="M22" s="20"/>
      <c r="N22" s="64"/>
      <c r="O22" s="58"/>
      <c r="P22" s="58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77"/>
      <c r="C23" s="66" t="s">
        <v>40</v>
      </c>
      <c r="D23" s="66"/>
      <c r="E23" s="66"/>
      <c r="F23" s="28">
        <v>306795662</v>
      </c>
      <c r="G23" s="39">
        <v>306795662</v>
      </c>
      <c r="H23" s="30">
        <f t="shared" si="2"/>
        <v>306795662</v>
      </c>
      <c r="I23" s="31">
        <f t="shared" si="0"/>
        <v>1</v>
      </c>
      <c r="J23" s="30">
        <v>161182995</v>
      </c>
      <c r="K23" s="31">
        <f t="shared" si="1"/>
        <v>0.5253757303778305</v>
      </c>
      <c r="L23" s="30">
        <v>176504764.42</v>
      </c>
      <c r="M23" s="20"/>
      <c r="N23" s="64"/>
      <c r="O23" s="58"/>
      <c r="P23" s="5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0"/>
      <c r="O24" s="58"/>
      <c r="P24" s="58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7"/>
      <c r="B25" s="75" t="s">
        <v>41</v>
      </c>
      <c r="C25" s="75"/>
      <c r="D25" s="75"/>
      <c r="E25" s="75"/>
      <c r="F25" s="23">
        <f>F26+F32</f>
        <v>410549005</v>
      </c>
      <c r="G25" s="23">
        <f>G26+G32</f>
        <v>410549005</v>
      </c>
      <c r="H25" s="23">
        <f>H26+H32</f>
        <v>410549005</v>
      </c>
      <c r="I25" s="24">
        <f aca="true" t="shared" si="3" ref="I25:I32">_xlfn.IFERROR(IF(G25&gt;0,H25/G25,H25/F25),0)</f>
        <v>1</v>
      </c>
      <c r="J25" s="23">
        <f>J26+J32</f>
        <v>82960831.01</v>
      </c>
      <c r="K25" s="24">
        <f aca="true" t="shared" si="4" ref="K25:K31">_xlfn.IFERROR(J25/H25,0)</f>
        <v>0.20207290725257027</v>
      </c>
      <c r="L25" s="25">
        <f>L26+L32</f>
        <v>593414509.5799999</v>
      </c>
      <c r="M25" s="20" t="s">
        <v>42</v>
      </c>
      <c r="N25" s="64"/>
      <c r="O25" s="60"/>
      <c r="P25" s="6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33"/>
      <c r="B26" s="77"/>
      <c r="C26" s="40" t="s">
        <v>43</v>
      </c>
      <c r="D26" s="40"/>
      <c r="E26" s="27"/>
      <c r="F26" s="28">
        <f>F27+F28</f>
        <v>333094547</v>
      </c>
      <c r="G26" s="39">
        <f>G27+G28</f>
        <v>333094547</v>
      </c>
      <c r="H26" s="30">
        <f>H27+H28</f>
        <v>333094547</v>
      </c>
      <c r="I26" s="31">
        <f t="shared" si="3"/>
        <v>1</v>
      </c>
      <c r="J26" s="30">
        <f>J27+J28</f>
        <v>82960831.01</v>
      </c>
      <c r="K26" s="31">
        <f t="shared" si="4"/>
        <v>0.24906091005446573</v>
      </c>
      <c r="L26" s="30">
        <f>L27+L28</f>
        <v>190121467.57999998</v>
      </c>
      <c r="M26" s="20"/>
      <c r="N26" s="64"/>
      <c r="O26" s="60"/>
      <c r="P26" s="60"/>
      <c r="Q26" s="60"/>
      <c r="R26" s="2"/>
      <c r="S26" s="2"/>
      <c r="T26" s="2"/>
      <c r="U26" s="2"/>
      <c r="V26" s="2"/>
      <c r="W26" s="2"/>
      <c r="X26" s="2"/>
      <c r="Y26" s="2"/>
      <c r="Z26" s="2"/>
    </row>
    <row r="27" spans="1:26" s="45" customFormat="1" ht="19.5" customHeight="1">
      <c r="A27" s="33"/>
      <c r="B27" s="77"/>
      <c r="C27" s="41"/>
      <c r="D27" s="78" t="s">
        <v>44</v>
      </c>
      <c r="E27" s="78"/>
      <c r="F27" s="42">
        <v>62818909</v>
      </c>
      <c r="G27" s="43">
        <v>62818909</v>
      </c>
      <c r="H27" s="43">
        <f>G27</f>
        <v>62818909</v>
      </c>
      <c r="I27" s="44">
        <f t="shared" si="3"/>
        <v>1</v>
      </c>
      <c r="J27" s="43">
        <v>18889289.76</v>
      </c>
      <c r="K27" s="44">
        <f t="shared" si="4"/>
        <v>0.3006943301100629</v>
      </c>
      <c r="L27" s="43">
        <v>30945231.38</v>
      </c>
      <c r="M27" s="20"/>
      <c r="N27" s="65"/>
      <c r="O27" s="60"/>
      <c r="P27" s="60"/>
      <c r="Q27" s="61"/>
      <c r="R27" s="2"/>
      <c r="S27" s="2"/>
      <c r="T27" s="2"/>
      <c r="U27" s="2"/>
      <c r="V27" s="2"/>
      <c r="W27" s="2"/>
      <c r="X27" s="2"/>
      <c r="Y27" s="2"/>
      <c r="Z27" s="2"/>
    </row>
    <row r="28" spans="1:26" s="45" customFormat="1" ht="19.5" customHeight="1">
      <c r="A28" s="33"/>
      <c r="B28" s="77"/>
      <c r="C28" s="46"/>
      <c r="D28" s="78" t="s">
        <v>45</v>
      </c>
      <c r="E28" s="78"/>
      <c r="F28" s="42">
        <f>SUM(F29:F31)</f>
        <v>270275638</v>
      </c>
      <c r="G28" s="43">
        <f>SUM(G29:G31)</f>
        <v>270275638</v>
      </c>
      <c r="H28" s="43">
        <f>SUM(H29:H31)</f>
        <v>270275638</v>
      </c>
      <c r="I28" s="44">
        <f t="shared" si="3"/>
        <v>1</v>
      </c>
      <c r="J28" s="43">
        <f>SUM(J29:J31)</f>
        <v>64071541.25</v>
      </c>
      <c r="K28" s="44">
        <f t="shared" si="4"/>
        <v>0.2370599944712738</v>
      </c>
      <c r="L28" s="43">
        <f>SUM(L29:L31)</f>
        <v>159176236.2</v>
      </c>
      <c r="M28" s="20"/>
      <c r="N28" s="64"/>
      <c r="O28" s="60"/>
      <c r="P28" s="60"/>
      <c r="Q28" s="60"/>
      <c r="R28" s="2"/>
      <c r="S28" s="2"/>
      <c r="T28" s="2"/>
      <c r="U28" s="2"/>
      <c r="V28" s="2"/>
      <c r="W28" s="2"/>
      <c r="X28" s="2"/>
      <c r="Y28" s="2"/>
      <c r="Z28" s="2"/>
    </row>
    <row r="29" spans="1:26" s="54" customFormat="1" ht="25.5" customHeight="1">
      <c r="A29" s="47"/>
      <c r="B29" s="77"/>
      <c r="C29" s="79"/>
      <c r="D29" s="48"/>
      <c r="E29" s="49" t="s">
        <v>46</v>
      </c>
      <c r="F29" s="50">
        <v>251275638</v>
      </c>
      <c r="G29" s="51">
        <v>251275638</v>
      </c>
      <c r="H29" s="51">
        <f>G29</f>
        <v>251275638</v>
      </c>
      <c r="I29" s="52">
        <f t="shared" si="3"/>
        <v>1</v>
      </c>
      <c r="J29" s="51">
        <v>60476979.44</v>
      </c>
      <c r="K29" s="52">
        <f t="shared" si="4"/>
        <v>0.24067983637952198</v>
      </c>
      <c r="L29" s="53">
        <v>154062490.6</v>
      </c>
      <c r="M29" s="20"/>
      <c r="N29" s="65"/>
      <c r="O29" s="60"/>
      <c r="P29" s="60"/>
      <c r="Q29" s="62"/>
      <c r="R29" s="56"/>
      <c r="S29" s="56"/>
      <c r="U29" s="55"/>
      <c r="V29" s="55"/>
      <c r="W29" s="55"/>
      <c r="X29" s="55"/>
      <c r="Y29" s="55"/>
      <c r="Z29" s="55"/>
    </row>
    <row r="30" spans="1:26" s="54" customFormat="1" ht="25.5" customHeight="1">
      <c r="A30" s="47"/>
      <c r="B30" s="77"/>
      <c r="C30" s="79"/>
      <c r="D30" s="48"/>
      <c r="E30" s="49" t="s">
        <v>47</v>
      </c>
      <c r="F30" s="50">
        <v>15000000</v>
      </c>
      <c r="G30" s="51">
        <v>15000000</v>
      </c>
      <c r="H30" s="51">
        <f>G30</f>
        <v>15000000</v>
      </c>
      <c r="I30" s="52">
        <f t="shared" si="3"/>
        <v>1</v>
      </c>
      <c r="J30" s="51">
        <v>3213990.5</v>
      </c>
      <c r="K30" s="52">
        <f t="shared" si="4"/>
        <v>0.21426603333333333</v>
      </c>
      <c r="L30" s="53">
        <v>3465665.12</v>
      </c>
      <c r="M30" s="20"/>
      <c r="N30" s="65"/>
      <c r="O30" s="60"/>
      <c r="P30" s="60"/>
      <c r="Q30" s="62"/>
      <c r="R30" s="56"/>
      <c r="T30" s="56"/>
      <c r="U30" s="55"/>
      <c r="V30" s="55"/>
      <c r="W30" s="55"/>
      <c r="X30" s="55"/>
      <c r="Y30" s="55"/>
      <c r="Z30" s="55"/>
    </row>
    <row r="31" spans="1:26" s="54" customFormat="1" ht="25.5" customHeight="1">
      <c r="A31" s="47"/>
      <c r="B31" s="77"/>
      <c r="C31" s="79"/>
      <c r="D31" s="48"/>
      <c r="E31" s="49" t="s">
        <v>48</v>
      </c>
      <c r="F31" s="50">
        <v>4000000</v>
      </c>
      <c r="G31" s="51">
        <v>4000000</v>
      </c>
      <c r="H31" s="51">
        <f>G31</f>
        <v>4000000</v>
      </c>
      <c r="I31" s="52">
        <f t="shared" si="3"/>
        <v>1</v>
      </c>
      <c r="J31" s="51">
        <v>380571.31</v>
      </c>
      <c r="K31" s="52">
        <f t="shared" si="4"/>
        <v>0.0951428275</v>
      </c>
      <c r="L31" s="53">
        <v>1648080.48</v>
      </c>
      <c r="M31" s="57"/>
      <c r="N31" s="65"/>
      <c r="O31" s="60"/>
      <c r="P31" s="60"/>
      <c r="Q31" s="62"/>
      <c r="R31" s="56"/>
      <c r="T31" s="56"/>
      <c r="U31" s="55"/>
      <c r="V31" s="55"/>
      <c r="W31" s="55"/>
      <c r="X31" s="55"/>
      <c r="Y31" s="55"/>
      <c r="Z31" s="55"/>
    </row>
    <row r="32" spans="1:26" ht="19.5" customHeight="1">
      <c r="A32" s="33"/>
      <c r="B32" s="77"/>
      <c r="C32" s="66" t="s">
        <v>49</v>
      </c>
      <c r="D32" s="66"/>
      <c r="E32" s="66"/>
      <c r="F32" s="28">
        <v>77454458</v>
      </c>
      <c r="G32" s="39">
        <v>77454458</v>
      </c>
      <c r="H32" s="30">
        <f>G32</f>
        <v>77454458</v>
      </c>
      <c r="I32" s="31">
        <f t="shared" si="3"/>
        <v>1</v>
      </c>
      <c r="J32" s="30">
        <v>0</v>
      </c>
      <c r="K32" s="31">
        <f>_xlfn.IFERROR(J32/H32,0)</f>
        <v>0</v>
      </c>
      <c r="L32" s="30">
        <v>403293042</v>
      </c>
      <c r="M32" s="20"/>
      <c r="O32" s="60"/>
      <c r="P32" s="6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33"/>
      <c r="B33" s="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0"/>
      <c r="O33" s="58"/>
      <c r="P33" s="58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33"/>
      <c r="B34" s="71" t="s">
        <v>24</v>
      </c>
      <c r="C34" s="71"/>
      <c r="D34" s="71"/>
      <c r="E34" s="71"/>
      <c r="F34" s="23">
        <f>F14+F25</f>
        <v>4054365318</v>
      </c>
      <c r="G34" s="23">
        <f>G14+G25</f>
        <v>4054365318</v>
      </c>
      <c r="H34" s="23">
        <f>H14+H25</f>
        <v>4054365318</v>
      </c>
      <c r="I34" s="24">
        <f>_xlfn.IFERROR(IF(G34&gt;0,H34/G34,H34/F34),0)</f>
        <v>1</v>
      </c>
      <c r="J34" s="23">
        <f>J14+J25</f>
        <v>1973392236.09</v>
      </c>
      <c r="K34" s="24">
        <f>_xlfn.IFERROR(J34/H34,0)</f>
        <v>0.48673271432369725</v>
      </c>
      <c r="L34" s="25">
        <f>L14+L25</f>
        <v>2343425609.92</v>
      </c>
      <c r="M34" s="20"/>
      <c r="O34" s="58"/>
      <c r="P34" s="58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35"/>
      <c r="B35" s="36" t="s">
        <v>54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37"/>
      <c r="N35" s="64"/>
      <c r="O35" s="58"/>
      <c r="P35" s="58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5.5" customHeight="1">
      <c r="B36" t="s">
        <v>55</v>
      </c>
    </row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2022-09-21T12:51:26Z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