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P:\DEPAT\2019\Grupo de Trabalho - GT SICOM - Metodologia de Precificação\"/>
    </mc:Choice>
  </mc:AlternateContent>
  <bookViews>
    <workbookView xWindow="0" yWindow="0" windowWidth="24000" windowHeight="9435" tabRatio="990"/>
  </bookViews>
  <sheets>
    <sheet name="MATRIZ Precificação" sheetId="1" r:id="rId1"/>
    <sheet name="Parametros Gerais" sheetId="15" r:id="rId2"/>
    <sheet name="CULTURA" sheetId="9" r:id="rId3"/>
    <sheet name="EDUCAÇÃO" sheetId="17" r:id="rId4"/>
    <sheet name="ESPORTE" sheetId="11" r:id="rId5"/>
    <sheet name="EVENTOS" sheetId="2" r:id="rId6"/>
    <sheet name="INOVAÇÃO TECNOLÓGICA" sheetId="20" r:id="rId7"/>
    <sheet name="MEIO AMBIENTE" sheetId="18" r:id="rId8"/>
    <sheet name="SOCIAL" sheetId="13" r:id="rId9"/>
  </sheets>
  <calcPr calcId="162913"/>
</workbook>
</file>

<file path=xl/calcChain.xml><?xml version="1.0" encoding="utf-8"?>
<calcChain xmlns="http://schemas.openxmlformats.org/spreadsheetml/2006/main">
  <c r="F44" i="13" l="1"/>
  <c r="F43" i="13"/>
  <c r="F42" i="13"/>
  <c r="F41" i="13"/>
  <c r="F40" i="13"/>
  <c r="F39" i="13"/>
  <c r="F38" i="13"/>
  <c r="F37" i="13"/>
  <c r="F36" i="13"/>
  <c r="H36" i="13" s="1"/>
  <c r="H33" i="13"/>
  <c r="F33" i="13"/>
  <c r="F30" i="13"/>
  <c r="F29" i="13"/>
  <c r="F28" i="13"/>
  <c r="F27" i="13"/>
  <c r="F26" i="13"/>
  <c r="H26" i="13" s="1"/>
  <c r="F23" i="13"/>
  <c r="F22" i="13"/>
  <c r="F21" i="13"/>
  <c r="F20" i="13"/>
  <c r="F19" i="13"/>
  <c r="F18" i="13"/>
  <c r="F16" i="13"/>
  <c r="F15" i="13"/>
  <c r="F14" i="13"/>
  <c r="F13" i="13"/>
  <c r="H13" i="13" s="1"/>
  <c r="F10" i="13"/>
  <c r="F9" i="13"/>
  <c r="F8" i="13"/>
  <c r="F7" i="13"/>
  <c r="F6" i="13"/>
  <c r="H6" i="13" s="1"/>
  <c r="F44" i="18"/>
  <c r="H36" i="18" s="1"/>
  <c r="F43" i="18"/>
  <c r="F42" i="18"/>
  <c r="F41" i="18"/>
  <c r="F40" i="18"/>
  <c r="F39" i="18"/>
  <c r="F38" i="18"/>
  <c r="F37" i="18"/>
  <c r="F36" i="18"/>
  <c r="H33" i="18"/>
  <c r="F33" i="18"/>
  <c r="F30" i="18"/>
  <c r="F29" i="18"/>
  <c r="F28" i="18"/>
  <c r="F27" i="18"/>
  <c r="F26" i="18"/>
  <c r="H26" i="18" s="1"/>
  <c r="F23" i="18"/>
  <c r="F22" i="18"/>
  <c r="F21" i="18"/>
  <c r="F20" i="18"/>
  <c r="F19" i="18"/>
  <c r="F18" i="18"/>
  <c r="F16" i="18"/>
  <c r="F15" i="18"/>
  <c r="F14" i="18"/>
  <c r="F13" i="18"/>
  <c r="H13" i="18" s="1"/>
  <c r="F10" i="18"/>
  <c r="F9" i="18"/>
  <c r="F8" i="18"/>
  <c r="F7" i="18"/>
  <c r="F6" i="18"/>
  <c r="H6" i="18" s="1"/>
  <c r="F44" i="2"/>
  <c r="F43" i="2"/>
  <c r="F42" i="2"/>
  <c r="F41" i="2"/>
  <c r="F40" i="2"/>
  <c r="F39" i="2"/>
  <c r="F38" i="2"/>
  <c r="F37" i="2"/>
  <c r="F36" i="2"/>
  <c r="H33" i="2"/>
  <c r="F33" i="2"/>
  <c r="F30" i="2"/>
  <c r="F29" i="2"/>
  <c r="F28" i="2"/>
  <c r="F27" i="2"/>
  <c r="F26" i="2"/>
  <c r="H26" i="2" s="1"/>
  <c r="F23" i="2"/>
  <c r="F22" i="2"/>
  <c r="F21" i="2"/>
  <c r="F20" i="2"/>
  <c r="F19" i="2"/>
  <c r="F18" i="2"/>
  <c r="F16" i="2"/>
  <c r="F15" i="2"/>
  <c r="F14" i="2"/>
  <c r="F13" i="2"/>
  <c r="F10" i="2"/>
  <c r="F9" i="2"/>
  <c r="F8" i="2"/>
  <c r="F7" i="2"/>
  <c r="F6" i="2"/>
  <c r="H6" i="2" s="1"/>
  <c r="F44" i="11"/>
  <c r="F43" i="11"/>
  <c r="F42" i="11"/>
  <c r="F41" i="11"/>
  <c r="F40" i="11"/>
  <c r="F39" i="11"/>
  <c r="F38" i="11"/>
  <c r="F37" i="11"/>
  <c r="F36" i="11"/>
  <c r="H36" i="11" s="1"/>
  <c r="H33" i="11"/>
  <c r="F33" i="11"/>
  <c r="F30" i="11"/>
  <c r="F29" i="11"/>
  <c r="F28" i="11"/>
  <c r="F27" i="11"/>
  <c r="F26" i="11"/>
  <c r="H26" i="11" s="1"/>
  <c r="F23" i="11"/>
  <c r="F22" i="11"/>
  <c r="F21" i="11"/>
  <c r="F20" i="11"/>
  <c r="F19" i="11"/>
  <c r="F18" i="11"/>
  <c r="F16" i="11"/>
  <c r="F15" i="11"/>
  <c r="F14" i="11"/>
  <c r="F13" i="11"/>
  <c r="H13" i="11" s="1"/>
  <c r="F10" i="11"/>
  <c r="F9" i="11"/>
  <c r="F8" i="11"/>
  <c r="F7" i="11"/>
  <c r="H6" i="11" s="1"/>
  <c r="F6" i="11"/>
  <c r="F44" i="17"/>
  <c r="F43" i="17"/>
  <c r="F42" i="17"/>
  <c r="F41" i="17"/>
  <c r="F40" i="17"/>
  <c r="F39" i="17"/>
  <c r="F38" i="17"/>
  <c r="F37" i="17"/>
  <c r="H36" i="17"/>
  <c r="F36" i="17"/>
  <c r="F33" i="17"/>
  <c r="H33" i="17" s="1"/>
  <c r="F30" i="17"/>
  <c r="F29" i="17"/>
  <c r="F28" i="17"/>
  <c r="F27" i="17"/>
  <c r="F26" i="17"/>
  <c r="H26" i="17" s="1"/>
  <c r="F23" i="17"/>
  <c r="F22" i="17"/>
  <c r="F21" i="17"/>
  <c r="F20" i="17"/>
  <c r="F19" i="17"/>
  <c r="F18" i="17"/>
  <c r="F16" i="17"/>
  <c r="F15" i="17"/>
  <c r="F14" i="17"/>
  <c r="F13" i="17"/>
  <c r="H13" i="17" s="1"/>
  <c r="F10" i="17"/>
  <c r="F9" i="17"/>
  <c r="F8" i="17"/>
  <c r="F7" i="17"/>
  <c r="F6" i="17"/>
  <c r="H6" i="17" s="1"/>
  <c r="F44" i="9"/>
  <c r="F43" i="9"/>
  <c r="F42" i="9"/>
  <c r="F41" i="9"/>
  <c r="F40" i="9"/>
  <c r="F39" i="9"/>
  <c r="F38" i="9"/>
  <c r="F37" i="9"/>
  <c r="F36" i="9"/>
  <c r="H36" i="9" s="1"/>
  <c r="F33" i="9"/>
  <c r="H33" i="9" s="1"/>
  <c r="F30" i="9"/>
  <c r="F29" i="9"/>
  <c r="F28" i="9"/>
  <c r="F27" i="9"/>
  <c r="F26" i="9"/>
  <c r="H26" i="9" s="1"/>
  <c r="F23" i="9"/>
  <c r="F22" i="9"/>
  <c r="F21" i="9"/>
  <c r="F20" i="9"/>
  <c r="F19" i="9"/>
  <c r="F18" i="9"/>
  <c r="F16" i="9"/>
  <c r="F15" i="9"/>
  <c r="F14" i="9"/>
  <c r="F13" i="9"/>
  <c r="H13" i="9" s="1"/>
  <c r="F10" i="9"/>
  <c r="F9" i="9"/>
  <c r="F8" i="9"/>
  <c r="F7" i="9"/>
  <c r="H6" i="9" s="1"/>
  <c r="F6" i="9"/>
  <c r="F44" i="20"/>
  <c r="F43" i="20"/>
  <c r="F42" i="20"/>
  <c r="F41" i="20"/>
  <c r="F40" i="20"/>
  <c r="F39" i="20"/>
  <c r="F38" i="20"/>
  <c r="F37" i="20"/>
  <c r="F36" i="20"/>
  <c r="F33" i="20"/>
  <c r="H33" i="20" s="1"/>
  <c r="F30" i="20"/>
  <c r="F29" i="20"/>
  <c r="F28" i="20"/>
  <c r="F27" i="20"/>
  <c r="F26" i="20"/>
  <c r="F23" i="20"/>
  <c r="F22" i="20"/>
  <c r="F21" i="20"/>
  <c r="F20" i="20"/>
  <c r="F19" i="20"/>
  <c r="F18" i="20"/>
  <c r="F16" i="20"/>
  <c r="F15" i="20"/>
  <c r="F14" i="20"/>
  <c r="F13" i="20"/>
  <c r="F10" i="20"/>
  <c r="F9" i="20"/>
  <c r="F8" i="20"/>
  <c r="F7" i="20"/>
  <c r="F6" i="20"/>
  <c r="H36" i="2" l="1"/>
  <c r="H13" i="2"/>
  <c r="H47" i="2" s="1"/>
  <c r="H47" i="13"/>
  <c r="H48" i="13" s="1"/>
  <c r="H47" i="18"/>
  <c r="H48" i="18" s="1"/>
  <c r="H47" i="11"/>
  <c r="H48" i="11" s="1"/>
  <c r="H47" i="17"/>
  <c r="H48" i="17" s="1"/>
  <c r="I36" i="9"/>
  <c r="I13" i="9"/>
  <c r="H47" i="9"/>
  <c r="H48" i="9" s="1"/>
  <c r="I33" i="9"/>
  <c r="I26" i="9"/>
  <c r="H36" i="20"/>
  <c r="H26" i="20"/>
  <c r="H13" i="20"/>
  <c r="H6" i="20"/>
  <c r="H48" i="2" l="1"/>
  <c r="I26" i="2"/>
  <c r="I13" i="2"/>
  <c r="I6" i="13"/>
  <c r="I33" i="13"/>
  <c r="I13" i="13"/>
  <c r="I26" i="13"/>
  <c r="I36" i="13"/>
  <c r="I33" i="18"/>
  <c r="I13" i="18"/>
  <c r="I26" i="18"/>
  <c r="I6" i="18"/>
  <c r="I36" i="18"/>
  <c r="I6" i="2"/>
  <c r="I36" i="2"/>
  <c r="I33" i="2"/>
  <c r="I33" i="11"/>
  <c r="I36" i="11"/>
  <c r="I13" i="11"/>
  <c r="I26" i="11"/>
  <c r="I6" i="11"/>
  <c r="I13" i="17"/>
  <c r="I26" i="17"/>
  <c r="I36" i="17"/>
  <c r="I6" i="17"/>
  <c r="I33" i="17"/>
  <c r="I6" i="9"/>
  <c r="I47" i="9" s="1"/>
  <c r="H47" i="20"/>
  <c r="H48" i="20" s="1"/>
  <c r="I47" i="13" l="1"/>
  <c r="I47" i="18"/>
  <c r="I47" i="2"/>
  <c r="I47" i="11"/>
  <c r="I47" i="17"/>
  <c r="I13" i="20"/>
  <c r="I36" i="20"/>
  <c r="I33" i="20"/>
  <c r="I26" i="20"/>
  <c r="I6" i="20"/>
  <c r="I47" i="20" l="1"/>
</calcChain>
</file>

<file path=xl/sharedStrings.xml><?xml version="1.0" encoding="utf-8"?>
<sst xmlns="http://schemas.openxmlformats.org/spreadsheetml/2006/main" count="916" uniqueCount="124">
  <si>
    <t>OPÇÕES de RESPOSTA variam de acordo com CADA ITEM</t>
  </si>
  <si>
    <t>QUESITO 01 - Alinhamento Estratégico</t>
  </si>
  <si>
    <t>SIM</t>
  </si>
  <si>
    <t>NÃO</t>
  </si>
  <si>
    <t>PARCIAL</t>
  </si>
  <si>
    <t>ALTO</t>
  </si>
  <si>
    <t>MÉDIO</t>
  </si>
  <si>
    <t>BAIXO</t>
  </si>
  <si>
    <t>Definir
Peso do QUESITO</t>
  </si>
  <si>
    <t>Definir
Peso do ITEM</t>
  </si>
  <si>
    <t>Pontuação Final do ITEM</t>
  </si>
  <si>
    <t>Pontuação Final do QUESITO</t>
  </si>
  <si>
    <t>% do Quesito em relação ao Total Geral</t>
  </si>
  <si>
    <t>TOTAL GERAL</t>
  </si>
  <si>
    <t>Definir/Calibrar
Peso do ITEM</t>
  </si>
  <si>
    <t>Definir/Calibrar
Peso do QUESITO</t>
  </si>
  <si>
    <t>QUESITO 02 - Potencial de Comunicação</t>
  </si>
  <si>
    <t>Alinhamento</t>
  </si>
  <si>
    <t>Aderência</t>
  </si>
  <si>
    <t>Atributos do Projeto</t>
  </si>
  <si>
    <t>ATÉ 5</t>
  </si>
  <si>
    <t>MAIS DE 5</t>
  </si>
  <si>
    <t>Qual o potencial de exposição da marca da instituição patrocinada junto ao público de interesse?</t>
  </si>
  <si>
    <t>EXCLUSIVO</t>
  </si>
  <si>
    <t>Item</t>
  </si>
  <si>
    <t>Nota</t>
  </si>
  <si>
    <t>Sim/Não/Parcial</t>
  </si>
  <si>
    <t>Alto/Médio/Baixo</t>
  </si>
  <si>
    <t>Exclusivo/Até 5/Mais de 5</t>
  </si>
  <si>
    <t>CULTURA</t>
  </si>
  <si>
    <t>ESPORTE</t>
  </si>
  <si>
    <t>EVENTOS</t>
  </si>
  <si>
    <t>SOCIAL</t>
  </si>
  <si>
    <t>MATRIZ DE PRECIFICAÇÃO</t>
  </si>
  <si>
    <t>Qual o grau de aderência à política/diretrizes de patrocínio?</t>
  </si>
  <si>
    <t>Exposição/visibilidade</t>
  </si>
  <si>
    <t>Contrapartidas de imagem</t>
  </si>
  <si>
    <t>Qual a relevância das contrapartidas de mídia (veículo, tiragem, quantidade de inserções, alcance, formato e periodicidade)?</t>
  </si>
  <si>
    <t>Qual a relevância das contrapartidas de sinalização/divulgação (banner, cartaz, painel, backdrop, catálogo, programação, material impresso, material promocional, vestuário, envelopamento, release)?</t>
  </si>
  <si>
    <t>Mídias espontâneas</t>
  </si>
  <si>
    <t>Promoção e Relacionamento</t>
  </si>
  <si>
    <t>Qual a relevância das contrapartidas de promoção e relacionamento previstas pelo projeto (cessão de espaço para montagem de estande, cessão de estande montado, cessão de espaço para inclusão de conteúdo, cessão de convites, distribuição de material promocional, ações promocionais, menção da marca no evento)?</t>
  </si>
  <si>
    <t>Qual o potencial do projeto gerar mídia espontânea?</t>
  </si>
  <si>
    <t>Público</t>
  </si>
  <si>
    <t>Qual a aderência do público alvo do projeto ao público de interesse do patrocinador?</t>
  </si>
  <si>
    <t>QUESITO 03 - Socioambiental</t>
  </si>
  <si>
    <t>Alcance das ações ambientais</t>
  </si>
  <si>
    <t>Qual o potencial de abrangência das ações ambientais?</t>
  </si>
  <si>
    <t>O projeto oferece contrapartidas ambientais?</t>
  </si>
  <si>
    <t>Alcance das ações sociais</t>
  </si>
  <si>
    <t>Qual o potencial de abrangência das ações sociais?</t>
  </si>
  <si>
    <t>O projeto oferece contrapartidas sociais?</t>
  </si>
  <si>
    <t>Perenidade</t>
  </si>
  <si>
    <t>QUESITO 04 - Mercadológico</t>
  </si>
  <si>
    <t>Geração de Negócios</t>
  </si>
  <si>
    <t>Qual o potencial de ampliação de venda de produtos/serviços e ofertas de benefícios?</t>
  </si>
  <si>
    <t>QUESITO 05 - Características do Projeto</t>
  </si>
  <si>
    <t>Localização geográfica</t>
  </si>
  <si>
    <t>O projeto contempla áreas geográficas estratégicas?</t>
  </si>
  <si>
    <t>Abrangência territorial</t>
  </si>
  <si>
    <t>Diferencial do Projeto</t>
  </si>
  <si>
    <t>O projeto apresenta características inovadoras, inéditas ou singulares?</t>
  </si>
  <si>
    <t>Histórico do Projeto/Patrocinado</t>
  </si>
  <si>
    <t>Qual a avaliação do projeto, no SISAc?</t>
  </si>
  <si>
    <t>Recorrência do Projeto</t>
  </si>
  <si>
    <t>Qual a avaliação do patrocinado, no SISAc?</t>
  </si>
  <si>
    <t>Qual o retorno das edições anteriores para o patrocinador?</t>
  </si>
  <si>
    <t>Engajamento</t>
  </si>
  <si>
    <t>Até 1.000/entre 1.000 e 10.000/entre 10.000 e 100.000/acima de 100.000</t>
  </si>
  <si>
    <t>NÃO SE APLICA</t>
  </si>
  <si>
    <t>ATÉ 1.000</t>
  </si>
  <si>
    <t>ENTRE 1.000 E 10.000</t>
  </si>
  <si>
    <t>ENTRE 10.000 E 100.000</t>
  </si>
  <si>
    <t>ACIMA DE 100.000</t>
  </si>
  <si>
    <t>MUNICIPAL</t>
  </si>
  <si>
    <t>NACIONAL</t>
  </si>
  <si>
    <t>INTERNACIONAL</t>
  </si>
  <si>
    <t>MÉDIA</t>
  </si>
  <si>
    <t>Qual a relevância das contrapartidas das mídias digitais previstas no projeto (banner eletrônico, logo em sites, e-mail marketing, convite eletrônico, flyer, redes sociais, transmissão do evento, link direcionado segundo o interesse do patrocinador)?</t>
  </si>
  <si>
    <t>TABELAS</t>
  </si>
  <si>
    <t>VALOR DO PATROCÍNIO PROPOSTO</t>
  </si>
  <si>
    <t>Alta/Média/Baixa</t>
  </si>
  <si>
    <t>ALTA</t>
  </si>
  <si>
    <t>BAIXA</t>
  </si>
  <si>
    <t>EDUCAÇÃO</t>
  </si>
  <si>
    <t>MEIO AMBIENTE</t>
  </si>
  <si>
    <t>Sim/Não</t>
  </si>
  <si>
    <t>Sim/Não/Não se aplica</t>
  </si>
  <si>
    <t>Alto/Médio/Baixo/Não se aplica</t>
  </si>
  <si>
    <t>Exclusivo/Até 5/Mais de 5/Não se aplica</t>
  </si>
  <si>
    <t>Qual a quantidade de patrocinadores confirmados para o projeto (incluindo a sua empresa)?</t>
  </si>
  <si>
    <t>O projeto apresenta possibilidade de Naming Right (direito de nominar)?</t>
  </si>
  <si>
    <t>Alta/Média/Baixa/Não se aplica</t>
  </si>
  <si>
    <t>Qual o potencial de público participante?</t>
  </si>
  <si>
    <t>ESTADUAL</t>
  </si>
  <si>
    <t>REGIONAL</t>
  </si>
  <si>
    <t>Municipal/Estadual/Regional/Nacional/Internacional</t>
  </si>
  <si>
    <t>MUITO ELEVADA</t>
  </si>
  <si>
    <t>ELEVADA</t>
  </si>
  <si>
    <t>MUITO BAIXA</t>
  </si>
  <si>
    <t>Muito Elevada/Elevada/Média/Baixa/Muito baixa</t>
  </si>
  <si>
    <t>NÃO PATROCINAR</t>
  </si>
  <si>
    <t>PROJETO DE PEQUENO PORTE</t>
  </si>
  <si>
    <t>PROJETO DE MÉDIO PORTE</t>
  </si>
  <si>
    <t>PROJETO DE ALTO PORTE</t>
  </si>
  <si>
    <t>Não patrocinar/Projeto de pequeno porte/Projeto de médio porte/Projeto de alto porte/Projeto especial</t>
  </si>
  <si>
    <t>PROJETO ESPECIAL</t>
  </si>
  <si>
    <t>Qual é o grau de alinhamento do projeto ao planejamento estratégico corporativo?</t>
  </si>
  <si>
    <t>Qual é o grau de alinhamento do projeto ao plano de comunicação do órgão/entidade?</t>
  </si>
  <si>
    <t>Qual é o grau de alinhamento do projeto à política de responsabilidade social e ambiental do órgão/entidade?</t>
  </si>
  <si>
    <t>O projeto apresenta potencial de associação de valores para a marca do patrocinador?</t>
  </si>
  <si>
    <t>O projeto apresenta potencial de deixar um legado?</t>
  </si>
  <si>
    <t>INOVAÇÃO TECNOLÓGICA</t>
  </si>
  <si>
    <t>ALTO/ALTA</t>
  </si>
  <si>
    <t>MÉDIO/MÉDIA</t>
  </si>
  <si>
    <t>BAIXO/BAIXA</t>
  </si>
  <si>
    <t>Abaixo de 40%</t>
  </si>
  <si>
    <t>Entre 40 e 70%</t>
  </si>
  <si>
    <t>Acima de 70%</t>
  </si>
  <si>
    <t>Qual é o alcance territorial das ações?</t>
  </si>
  <si>
    <t>Qual é a avaliação do patrocinado pelo próprio órgão/entidade do SICOM?</t>
  </si>
  <si>
    <t>Parametrização</t>
  </si>
  <si>
    <t>O projeto possui algum diferencial não contemplado nos itens anteriores desta avaliação que implique maior retorno de imagem e/ou oportunidades de relacionamento?</t>
  </si>
  <si>
    <t>O porojeto apresenta potencial de mobilização/conscientização/mudança de comportamento 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</si>
</sst>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R$-416]\ * #,##0.00_-;\-[$R$-416]\ * #,##0.00_-;_-[$R$-416]\ * &quot;-&quot;??_-;_-@_-"/>
  </numFmts>
  <fonts count="24" x14ac:knownFonts="1">
    <font>
      <sz val="11"/>
      <color theme="1"/>
      <name val="Calibri"/>
      <family val="2"/>
      <scheme val="minor"/>
    </font>
    <font>
      <sz val="11"/>
      <color theme="1"/>
      <name val="Calibri"/>
      <family val="2"/>
      <scheme val="minor"/>
    </font>
    <font>
      <sz val="14"/>
      <name val="Calibri"/>
      <family val="2"/>
      <scheme val="minor"/>
    </font>
    <font>
      <sz val="11"/>
      <name val="Calibri"/>
      <family val="2"/>
      <scheme val="minor"/>
    </font>
    <font>
      <b/>
      <sz val="11"/>
      <color rgb="FF002060"/>
      <name val="Calibri"/>
      <family val="2"/>
      <scheme val="minor"/>
    </font>
    <font>
      <sz val="11"/>
      <color rgb="FF002060"/>
      <name val="Calibri"/>
      <family val="2"/>
      <scheme val="minor"/>
    </font>
    <font>
      <b/>
      <sz val="14"/>
      <color rgb="FF002060"/>
      <name val="Calibri"/>
      <family val="2"/>
      <scheme val="minor"/>
    </font>
    <font>
      <b/>
      <sz val="11"/>
      <color theme="1"/>
      <name val="Calibri"/>
      <family val="2"/>
      <scheme val="minor"/>
    </font>
    <font>
      <sz val="11"/>
      <color theme="2" tint="-0.249977111117893"/>
      <name val="Calibri"/>
      <family val="2"/>
      <scheme val="minor"/>
    </font>
    <font>
      <b/>
      <sz val="14"/>
      <name val="Calibri"/>
      <family val="2"/>
      <scheme val="minor"/>
    </font>
    <font>
      <sz val="18"/>
      <color rgb="FF002060"/>
      <name val="Calibri"/>
      <family val="2"/>
      <scheme val="minor"/>
    </font>
    <font>
      <b/>
      <sz val="18"/>
      <color theme="1"/>
      <name val="Calibri"/>
      <family val="2"/>
      <scheme val="minor"/>
    </font>
    <font>
      <b/>
      <sz val="16"/>
      <color rgb="FF002060"/>
      <name val="Calibri"/>
      <family val="2"/>
      <scheme val="minor"/>
    </font>
    <font>
      <sz val="18"/>
      <name val="Calibri"/>
      <family val="2"/>
      <scheme val="minor"/>
    </font>
    <font>
      <sz val="24"/>
      <color theme="1"/>
      <name val="Calibri"/>
      <family val="2"/>
      <scheme val="minor"/>
    </font>
    <font>
      <b/>
      <sz val="24"/>
      <color theme="1"/>
      <name val="Calibri"/>
      <family val="2"/>
      <scheme val="minor"/>
    </font>
    <font>
      <b/>
      <sz val="16"/>
      <color rgb="FFC00000"/>
      <name val="Calibri"/>
      <family val="2"/>
      <scheme val="minor"/>
    </font>
    <font>
      <b/>
      <sz val="14"/>
      <color rgb="FFFF0000"/>
      <name val="Calibri"/>
      <family val="2"/>
      <scheme val="minor"/>
    </font>
    <font>
      <sz val="14"/>
      <color rgb="FF002060"/>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2"/>
      <color theme="1"/>
      <name val="Calibri"/>
      <scheme val="minor"/>
    </font>
    <font>
      <b/>
      <sz val="16"/>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ECF4FA"/>
        <bgColor indexed="64"/>
      </patternFill>
    </fill>
    <fill>
      <patternFill patternType="solid">
        <fgColor theme="4" tint="0.59999389629810485"/>
        <bgColor indexed="64"/>
      </patternFill>
    </fill>
    <fill>
      <patternFill patternType="solid">
        <fgColor rgb="FFFEF2EC"/>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7030A0"/>
        <bgColor indexed="64"/>
      </patternFill>
    </fill>
    <fill>
      <patternFill patternType="solid">
        <fgColor theme="9" tint="0.59999389629810485"/>
        <bgColor indexed="64"/>
      </patternFill>
    </fill>
    <fill>
      <patternFill patternType="solid">
        <fgColor theme="7" tint="-0.499984740745262"/>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0" fillId="2" borderId="0" xfId="0" applyFill="1"/>
    <xf numFmtId="0" fontId="2" fillId="2" borderId="0" xfId="0" applyFont="1" applyFill="1"/>
    <xf numFmtId="0" fontId="3" fillId="2" borderId="0" xfId="0" applyFont="1" applyFill="1"/>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0" xfId="0" applyFont="1" applyFill="1"/>
    <xf numFmtId="0" fontId="0" fillId="2" borderId="0" xfId="0" applyFill="1" applyAlignment="1">
      <alignment horizontal="left" indent="1"/>
    </xf>
    <xf numFmtId="0" fontId="0" fillId="2" borderId="0" xfId="0" applyFont="1" applyFill="1" applyBorder="1" applyAlignment="1">
      <alignment horizontal="center" vertical="center" wrapText="1"/>
    </xf>
    <xf numFmtId="0" fontId="13" fillId="2" borderId="0" xfId="0" applyFont="1" applyFill="1" applyAlignment="1">
      <alignment horizontal="left" vertical="center" indent="1"/>
    </xf>
    <xf numFmtId="0" fontId="7" fillId="2" borderId="0" xfId="0" applyFont="1" applyFill="1" applyBorder="1" applyAlignment="1">
      <alignment horizontal="center" vertical="center" wrapText="1"/>
    </xf>
    <xf numFmtId="0" fontId="8" fillId="2" borderId="0" xfId="0" applyFont="1" applyFill="1" applyBorder="1" applyAlignment="1">
      <alignment wrapText="1"/>
    </xf>
    <xf numFmtId="0" fontId="5" fillId="2" borderId="1" xfId="0" applyFont="1" applyFill="1" applyBorder="1" applyAlignment="1" applyProtection="1">
      <alignment horizontal="center" vertical="center"/>
      <protection locked="0"/>
    </xf>
    <xf numFmtId="0" fontId="11" fillId="2" borderId="0" xfId="0" applyFont="1" applyFill="1" applyBorder="1" applyAlignment="1">
      <alignment horizontal="left" vertical="center" indent="1"/>
    </xf>
    <xf numFmtId="0" fontId="9" fillId="2" borderId="0" xfId="0" applyFont="1" applyFill="1" applyBorder="1"/>
    <xf numFmtId="0" fontId="0" fillId="2" borderId="0" xfId="0" applyFill="1" applyBorder="1"/>
    <xf numFmtId="0" fontId="0" fillId="2" borderId="0" xfId="0" applyFill="1" applyBorder="1" applyAlignment="1">
      <alignment wrapText="1"/>
    </xf>
    <xf numFmtId="0" fontId="19" fillId="2" borderId="0" xfId="0" applyFont="1" applyFill="1" applyBorder="1" applyAlignment="1">
      <alignment horizontal="center" vertical="center" wrapText="1"/>
    </xf>
    <xf numFmtId="0" fontId="7" fillId="2" borderId="0"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1" fontId="0" fillId="2" borderId="0" xfId="2" applyNumberFormat="1" applyFont="1" applyFill="1" applyBorder="1" applyAlignment="1">
      <alignment horizontal="center" vertical="center" wrapText="1"/>
    </xf>
    <xf numFmtId="0" fontId="4" fillId="2" borderId="4" xfId="0" applyFont="1" applyFill="1" applyBorder="1" applyAlignment="1">
      <alignment vertical="center" wrapText="1"/>
    </xf>
    <xf numFmtId="0" fontId="5"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9" fontId="18" fillId="2" borderId="0" xfId="1"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0" xfId="0" applyFont="1" applyFill="1" applyBorder="1" applyAlignment="1">
      <alignment horizontal="center" vertical="center"/>
    </xf>
    <xf numFmtId="0" fontId="4" fillId="2" borderId="1" xfId="0" applyFont="1" applyFill="1" applyBorder="1" applyAlignment="1">
      <alignment vertical="center" wrapText="1"/>
    </xf>
    <xf numFmtId="0" fontId="0" fillId="0" borderId="0" xfId="0" applyBorder="1"/>
    <xf numFmtId="0" fontId="20" fillId="9" borderId="0" xfId="0" applyFont="1" applyFill="1" applyBorder="1" applyAlignment="1">
      <alignment horizontal="left" vertical="center" wrapText="1" indent="1"/>
    </xf>
    <xf numFmtId="0" fontId="21" fillId="0" borderId="0" xfId="0" applyFont="1" applyBorder="1"/>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2" borderId="0" xfId="0" applyFont="1" applyFill="1" applyBorder="1" applyAlignment="1">
      <alignment horizontal="left" vertical="center"/>
    </xf>
    <xf numFmtId="0" fontId="21" fillId="2" borderId="0" xfId="0" applyFont="1" applyFill="1" applyBorder="1" applyAlignment="1">
      <alignment horizontal="right" vertical="center"/>
    </xf>
    <xf numFmtId="0" fontId="20" fillId="2" borderId="0" xfId="0" applyFont="1" applyFill="1" applyBorder="1" applyAlignment="1">
      <alignment horizontal="left" vertical="center" indent="1"/>
    </xf>
    <xf numFmtId="0" fontId="21" fillId="2" borderId="0" xfId="0" applyFont="1" applyFill="1" applyBorder="1"/>
    <xf numFmtId="0" fontId="12" fillId="7" borderId="1" xfId="0" applyFont="1" applyFill="1" applyBorder="1" applyAlignment="1">
      <alignment horizontal="center" vertical="center" wrapText="1"/>
    </xf>
    <xf numFmtId="9" fontId="12" fillId="7" borderId="1" xfId="1" applyFont="1" applyFill="1" applyBorder="1" applyAlignment="1">
      <alignment horizontal="center" vertical="center" wrapText="1"/>
    </xf>
    <xf numFmtId="0" fontId="0" fillId="0" borderId="0" xfId="0" applyAlignment="1"/>
    <xf numFmtId="0" fontId="22" fillId="0" borderId="0" xfId="0" applyFont="1" applyAlignment="1">
      <alignment horizontal="right" vertical="center"/>
    </xf>
    <xf numFmtId="0" fontId="7" fillId="2" borderId="0" xfId="0" applyFont="1" applyFill="1" applyBorder="1" applyAlignment="1">
      <alignment horizontal="left" vertical="center" wrapText="1" indent="1"/>
    </xf>
    <xf numFmtId="0" fontId="7" fillId="2" borderId="0" xfId="0" applyFont="1" applyFill="1" applyBorder="1" applyAlignment="1">
      <alignment vertical="center" wrapText="1"/>
    </xf>
    <xf numFmtId="0" fontId="19" fillId="2" borderId="0" xfId="0" applyFont="1" applyFill="1" applyBorder="1" applyAlignment="1">
      <alignment vertical="center" wrapText="1"/>
    </xf>
    <xf numFmtId="0" fontId="21" fillId="14" borderId="0" xfId="0" applyFont="1" applyFill="1" applyBorder="1" applyAlignment="1">
      <alignment horizontal="left" vertical="center"/>
    </xf>
    <xf numFmtId="0" fontId="20" fillId="9" borderId="0" xfId="0" applyFont="1" applyFill="1" applyBorder="1" applyAlignment="1">
      <alignment horizontal="left" vertical="center" wrapText="1"/>
    </xf>
    <xf numFmtId="0" fontId="22" fillId="2" borderId="0" xfId="0" applyFont="1" applyFill="1" applyAlignment="1">
      <alignment horizontal="left" vertical="center"/>
    </xf>
    <xf numFmtId="0" fontId="22" fillId="2" borderId="0" xfId="0" applyFont="1" applyFill="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1" fillId="14" borderId="0" xfId="0" applyFont="1" applyFill="1" applyBorder="1" applyAlignment="1">
      <alignment horizontal="right" vertical="center"/>
    </xf>
    <xf numFmtId="0" fontId="22" fillId="2" borderId="0" xfId="0" applyFont="1" applyFill="1" applyBorder="1" applyAlignment="1">
      <alignment horizontal="left" vertical="center"/>
    </xf>
    <xf numFmtId="0" fontId="22" fillId="2" borderId="0" xfId="0" applyFont="1" applyFill="1" applyBorder="1" applyAlignment="1">
      <alignment horizontal="right" vertical="center"/>
    </xf>
    <xf numFmtId="0" fontId="22" fillId="14" borderId="0" xfId="0" applyFont="1" applyFill="1" applyBorder="1" applyAlignment="1">
      <alignment horizontal="left" vertical="center"/>
    </xf>
    <xf numFmtId="0" fontId="22" fillId="14" borderId="0" xfId="0" applyFont="1" applyFill="1" applyBorder="1" applyAlignment="1">
      <alignment horizontal="right" vertical="center"/>
    </xf>
    <xf numFmtId="0" fontId="4" fillId="2" borderId="1" xfId="0" applyFont="1" applyFill="1" applyBorder="1" applyAlignment="1">
      <alignment horizontal="left" vertical="center" wrapText="1"/>
    </xf>
    <xf numFmtId="0" fontId="5" fillId="6" borderId="1" xfId="0" applyFont="1" applyFill="1" applyBorder="1" applyAlignment="1">
      <alignment horizontal="center" vertical="center"/>
    </xf>
    <xf numFmtId="0" fontId="6" fillId="2" borderId="1" xfId="0" applyFont="1" applyFill="1" applyBorder="1" applyAlignment="1">
      <alignment horizontal="center" vertical="center"/>
    </xf>
    <xf numFmtId="9" fontId="18" fillId="2" borderId="1" xfId="1" applyFont="1" applyFill="1" applyBorder="1" applyAlignment="1">
      <alignment horizontal="center" vertical="center"/>
    </xf>
    <xf numFmtId="0" fontId="21" fillId="18" borderId="0" xfId="0" applyFont="1" applyFill="1" applyBorder="1" applyAlignment="1">
      <alignment horizontal="left" vertical="center"/>
    </xf>
    <xf numFmtId="0" fontId="21" fillId="18" borderId="0" xfId="0" applyFont="1" applyFill="1" applyBorder="1" applyAlignment="1">
      <alignment horizontal="right"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wrapText="1" indent="2"/>
    </xf>
    <xf numFmtId="0" fontId="17" fillId="2" borderId="0" xfId="0" applyFont="1" applyFill="1" applyAlignment="1">
      <alignment horizontal="left" vertical="center" wrapText="1" indent="2"/>
    </xf>
    <xf numFmtId="0" fontId="20" fillId="9" borderId="0" xfId="0" applyFont="1" applyFill="1" applyBorder="1" applyAlignment="1">
      <alignment horizontal="left" vertical="center" wrapText="1"/>
    </xf>
    <xf numFmtId="0" fontId="0" fillId="2" borderId="0" xfId="0" applyFill="1" applyAlignment="1">
      <alignment horizontal="center"/>
    </xf>
    <xf numFmtId="0" fontId="23" fillId="13" borderId="0" xfId="0" applyFont="1" applyFill="1" applyBorder="1" applyAlignment="1">
      <alignment horizontal="center" vertical="center"/>
    </xf>
    <xf numFmtId="9" fontId="18" fillId="2" borderId="4" xfId="1" applyFont="1" applyFill="1" applyBorder="1" applyAlignment="1">
      <alignment horizontal="center" vertical="center"/>
    </xf>
    <xf numFmtId="9" fontId="18" fillId="2" borderId="5" xfId="1" applyFont="1" applyFill="1" applyBorder="1" applyAlignment="1">
      <alignment horizontal="center" vertical="center"/>
    </xf>
    <xf numFmtId="9" fontId="18" fillId="2" borderId="6" xfId="1" applyFont="1" applyFill="1" applyBorder="1" applyAlignment="1">
      <alignment horizontal="center" vertical="center"/>
    </xf>
    <xf numFmtId="0" fontId="12" fillId="5" borderId="2" xfId="0" applyFont="1" applyFill="1" applyBorder="1" applyAlignment="1">
      <alignment horizontal="left" vertical="center" indent="1"/>
    </xf>
    <xf numFmtId="0" fontId="12" fillId="5" borderId="3" xfId="0" applyFont="1" applyFill="1" applyBorder="1" applyAlignment="1">
      <alignment horizontal="left" vertical="center" inden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6" borderId="1" xfId="0" applyFont="1" applyFill="1" applyBorder="1" applyAlignment="1">
      <alignment horizontal="center" vertical="center"/>
    </xf>
    <xf numFmtId="0" fontId="6" fillId="2" borderId="1" xfId="0" applyFont="1" applyFill="1" applyBorder="1" applyAlignment="1">
      <alignment horizontal="center" vertical="center"/>
    </xf>
    <xf numFmtId="9" fontId="18" fillId="2" borderId="1" xfId="1" applyFont="1" applyFill="1" applyBorder="1" applyAlignment="1">
      <alignment horizontal="center" vertical="center"/>
    </xf>
    <xf numFmtId="0" fontId="4"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11" fillId="10" borderId="0" xfId="0" applyFont="1" applyFill="1" applyAlignment="1">
      <alignment horizontal="left" vertical="center"/>
    </xf>
    <xf numFmtId="0" fontId="10" fillId="2" borderId="0" xfId="0" applyFont="1" applyFill="1" applyAlignment="1">
      <alignment horizontal="left" vertical="center"/>
    </xf>
    <xf numFmtId="0" fontId="5" fillId="6"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2" fillId="5" borderId="1" xfId="0" applyFont="1" applyFill="1" applyBorder="1" applyAlignment="1">
      <alignment horizontal="left" vertical="center" indent="1"/>
    </xf>
    <xf numFmtId="0" fontId="12" fillId="7" borderId="2" xfId="0" applyFont="1" applyFill="1" applyBorder="1" applyAlignment="1">
      <alignment horizontal="left" vertical="center"/>
    </xf>
    <xf numFmtId="0" fontId="12" fillId="7" borderId="9" xfId="0" applyFont="1" applyFill="1" applyBorder="1" applyAlignment="1">
      <alignment horizontal="left" vertical="center"/>
    </xf>
    <xf numFmtId="0" fontId="12" fillId="7" borderId="3" xfId="0" applyFont="1" applyFill="1" applyBorder="1" applyAlignment="1">
      <alignment horizontal="left" vertical="center"/>
    </xf>
    <xf numFmtId="0" fontId="23" fillId="13" borderId="8" xfId="0" applyFont="1" applyFill="1" applyBorder="1" applyAlignment="1">
      <alignment horizontal="left" vertical="center"/>
    </xf>
    <xf numFmtId="164" fontId="23" fillId="13" borderId="8" xfId="0" applyNumberFormat="1" applyFont="1" applyFill="1" applyBorder="1" applyAlignment="1">
      <alignment horizontal="righ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15" borderId="0" xfId="0" applyFont="1" applyFill="1" applyAlignment="1">
      <alignment horizontal="left" vertical="center"/>
    </xf>
    <xf numFmtId="0" fontId="11" fillId="11" borderId="0" xfId="0" applyFont="1" applyFill="1" applyAlignment="1">
      <alignment horizontal="left" vertical="center"/>
    </xf>
    <xf numFmtId="0" fontId="11" fillId="8" borderId="0" xfId="0" applyFont="1" applyFill="1" applyAlignment="1">
      <alignment horizontal="left" vertical="center"/>
    </xf>
    <xf numFmtId="0" fontId="11" fillId="17" borderId="0" xfId="0" applyFont="1" applyFill="1" applyAlignment="1">
      <alignment horizontal="left" vertical="center"/>
    </xf>
    <xf numFmtId="0" fontId="11" fillId="16" borderId="0" xfId="0" applyFont="1" applyFill="1" applyAlignment="1">
      <alignment horizontal="left" vertical="center"/>
    </xf>
    <xf numFmtId="0" fontId="11" fillId="12" borderId="0" xfId="0" applyFont="1" applyFill="1" applyAlignment="1">
      <alignment horizontal="left" vertical="center"/>
    </xf>
  </cellXfs>
  <cellStyles count="3">
    <cellStyle name="Normal" xfId="0" builtinId="0"/>
    <cellStyle name="Porcentagem" xfId="1" builtinId="5"/>
    <cellStyle name="Vírgula" xfId="2" builtinId="3"/>
  </cellStyles>
  <dxfs count="52">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right" vertical="center"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INOVA&#199;&#195;O TECNOL&#211;GICA'!A1"/><Relationship Id="rId3" Type="http://schemas.openxmlformats.org/officeDocument/2006/relationships/hyperlink" Target="#CULTURA!A1"/><Relationship Id="rId7" Type="http://schemas.openxmlformats.org/officeDocument/2006/relationships/hyperlink" Target="#'MEIO AMBIENTE'!A1"/><Relationship Id="rId2" Type="http://schemas.openxmlformats.org/officeDocument/2006/relationships/image" Target="../media/image1.png"/><Relationship Id="rId1" Type="http://schemas.openxmlformats.org/officeDocument/2006/relationships/hyperlink" Target="#EVENTOS!A1"/><Relationship Id="rId6" Type="http://schemas.openxmlformats.org/officeDocument/2006/relationships/hyperlink" Target="#EDUCA&#199;&#195;O!A1"/><Relationship Id="rId5" Type="http://schemas.openxmlformats.org/officeDocument/2006/relationships/hyperlink" Target="#SOCIAL!A1"/><Relationship Id="rId4" Type="http://schemas.openxmlformats.org/officeDocument/2006/relationships/hyperlink" Target="#ESPORTE!A1"/></Relationships>
</file>

<file path=xl/drawings/_rels/drawing2.xml.rels><?xml version="1.0" encoding="UTF-8" standalone="yes"?>
<Relationships xmlns="http://schemas.openxmlformats.org/package/2006/relationships"><Relationship Id="rId3" Type="http://schemas.openxmlformats.org/officeDocument/2006/relationships/hyperlink" Target="#EVENTOS!A1"/><Relationship Id="rId7" Type="http://schemas.openxmlformats.org/officeDocument/2006/relationships/hyperlink" Target="#'INOVA&#199;&#195;O TECNOL&#211;GICA'!A1"/><Relationship Id="rId2" Type="http://schemas.openxmlformats.org/officeDocument/2006/relationships/hyperlink" Target="#ESPORTE!A1"/><Relationship Id="rId1" Type="http://schemas.openxmlformats.org/officeDocument/2006/relationships/hyperlink" Target="#CULTURA!A1"/><Relationship Id="rId6" Type="http://schemas.openxmlformats.org/officeDocument/2006/relationships/hyperlink" Target="#EDUCA&#199;&#195;O!A1"/><Relationship Id="rId5" Type="http://schemas.openxmlformats.org/officeDocument/2006/relationships/hyperlink" Target="#'MEIO AMBIENTE'!A1"/><Relationship Id="rId4" Type="http://schemas.openxmlformats.org/officeDocument/2006/relationships/hyperlink" Target="#SOCIAL!A1"/></Relationships>
</file>

<file path=xl/drawings/_rels/drawing3.xml.rels><?xml version="1.0" encoding="UTF-8" standalone="yes"?>
<Relationships xmlns="http://schemas.openxmlformats.org/package/2006/relationships"><Relationship Id="rId2" Type="http://schemas.openxmlformats.org/officeDocument/2006/relationships/hyperlink" Target="#'Parametros Gerais'!A1"/><Relationship Id="rId1" Type="http://schemas.openxmlformats.org/officeDocument/2006/relationships/hyperlink" Target="#'MATRIZ Precifica&#231;&#227;o'!A1"/></Relationships>
</file>

<file path=xl/drawings/_rels/drawing4.xml.rels><?xml version="1.0" encoding="UTF-8" standalone="yes"?>
<Relationships xmlns="http://schemas.openxmlformats.org/package/2006/relationships"><Relationship Id="rId2" Type="http://schemas.openxmlformats.org/officeDocument/2006/relationships/hyperlink" Target="#'MATRIZ Precifica&#231;&#227;o'!A1"/><Relationship Id="rId1" Type="http://schemas.openxmlformats.org/officeDocument/2006/relationships/hyperlink" Target="#'Parametros Gerais'!A1"/></Relationships>
</file>

<file path=xl/drawings/_rels/drawing5.xml.rels><?xml version="1.0" encoding="UTF-8" standalone="yes"?>
<Relationships xmlns="http://schemas.openxmlformats.org/package/2006/relationships"><Relationship Id="rId2" Type="http://schemas.openxmlformats.org/officeDocument/2006/relationships/hyperlink" Target="#'MATRIZ Precifica&#231;&#227;o'!A1"/><Relationship Id="rId1" Type="http://schemas.openxmlformats.org/officeDocument/2006/relationships/hyperlink" Target="#'Parametros Gerais'!A1"/></Relationships>
</file>

<file path=xl/drawings/_rels/drawing6.xml.rels><?xml version="1.0" encoding="UTF-8" standalone="yes"?>
<Relationships xmlns="http://schemas.openxmlformats.org/package/2006/relationships"><Relationship Id="rId2" Type="http://schemas.openxmlformats.org/officeDocument/2006/relationships/hyperlink" Target="#'MATRIZ Precifica&#231;&#227;o'!A1"/><Relationship Id="rId1" Type="http://schemas.openxmlformats.org/officeDocument/2006/relationships/hyperlink" Target="#'Parametros Gerais'!A1"/></Relationships>
</file>

<file path=xl/drawings/_rels/drawing7.xml.rels><?xml version="1.0" encoding="UTF-8" standalone="yes"?>
<Relationships xmlns="http://schemas.openxmlformats.org/package/2006/relationships"><Relationship Id="rId2" Type="http://schemas.openxmlformats.org/officeDocument/2006/relationships/hyperlink" Target="#'MATRIZ Precifica&#231;&#227;o'!A1"/><Relationship Id="rId1" Type="http://schemas.openxmlformats.org/officeDocument/2006/relationships/hyperlink" Target="#'Parametros Gerais'!A1"/></Relationships>
</file>

<file path=xl/drawings/_rels/drawing8.xml.rels><?xml version="1.0" encoding="UTF-8" standalone="yes"?>
<Relationships xmlns="http://schemas.openxmlformats.org/package/2006/relationships"><Relationship Id="rId2" Type="http://schemas.openxmlformats.org/officeDocument/2006/relationships/hyperlink" Target="#'MATRIZ Precifica&#231;&#227;o'!A1"/><Relationship Id="rId1" Type="http://schemas.openxmlformats.org/officeDocument/2006/relationships/hyperlink" Target="#'Parametros Gerais'!A1"/></Relationships>
</file>

<file path=xl/drawings/_rels/drawing9.xml.rels><?xml version="1.0" encoding="UTF-8" standalone="yes"?>
<Relationships xmlns="http://schemas.openxmlformats.org/package/2006/relationships"><Relationship Id="rId2" Type="http://schemas.openxmlformats.org/officeDocument/2006/relationships/hyperlink" Target="#'MATRIZ Precifica&#231;&#227;o'!A1"/><Relationship Id="rId1" Type="http://schemas.openxmlformats.org/officeDocument/2006/relationships/hyperlink" Target="#'Parametros Gerais'!A1"/></Relationships>
</file>

<file path=xl/drawings/drawing1.xml><?xml version="1.0" encoding="utf-8"?>
<xdr:wsDr xmlns:xdr="http://schemas.openxmlformats.org/drawingml/2006/spreadsheetDrawing" xmlns:a="http://schemas.openxmlformats.org/drawingml/2006/main">
  <xdr:twoCellAnchor>
    <xdr:from>
      <xdr:col>5</xdr:col>
      <xdr:colOff>323850</xdr:colOff>
      <xdr:row>0</xdr:row>
      <xdr:rowOff>85725</xdr:rowOff>
    </xdr:from>
    <xdr:to>
      <xdr:col>11</xdr:col>
      <xdr:colOff>885825</xdr:colOff>
      <xdr:row>4</xdr:row>
      <xdr:rowOff>28575</xdr:rowOff>
    </xdr:to>
    <xdr:grpSp>
      <xdr:nvGrpSpPr>
        <xdr:cNvPr id="1025" name="Grupo 7"/>
        <xdr:cNvGrpSpPr>
          <a:grpSpLocks/>
        </xdr:cNvGrpSpPr>
      </xdr:nvGrpSpPr>
      <xdr:grpSpPr bwMode="auto">
        <a:xfrm>
          <a:off x="3819525" y="85725"/>
          <a:ext cx="4762500" cy="857250"/>
          <a:chOff x="8648224" y="457200"/>
          <a:chExt cx="4909624" cy="906780"/>
        </a:xfrm>
      </xdr:grpSpPr>
      <xdr:sp macro="" textlink="">
        <xdr:nvSpPr>
          <xdr:cNvPr id="6" name="CaixaDeTexto 5"/>
          <xdr:cNvSpPr txBox="1"/>
        </xdr:nvSpPr>
        <xdr:spPr>
          <a:xfrm>
            <a:off x="9257017" y="457200"/>
            <a:ext cx="3692037" cy="49369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400" b="1"/>
              <a:t>PATROCÍNIOS</a:t>
            </a:r>
          </a:p>
        </xdr:txBody>
      </xdr:sp>
      <xdr:sp macro="" textlink="">
        <xdr:nvSpPr>
          <xdr:cNvPr id="7" name="CaixaDeTexto 6"/>
          <xdr:cNvSpPr txBox="1"/>
        </xdr:nvSpPr>
        <xdr:spPr>
          <a:xfrm>
            <a:off x="8648224" y="860213"/>
            <a:ext cx="4909624" cy="5037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400"/>
              <a:t>MATRIZ de PRECIFICAÇÃO</a:t>
            </a:r>
          </a:p>
        </xdr:txBody>
      </xdr:sp>
    </xdr:grpSp>
    <xdr:clientData/>
  </xdr:twoCellAnchor>
  <xdr:twoCellAnchor>
    <xdr:from>
      <xdr:col>4</xdr:col>
      <xdr:colOff>142875</xdr:colOff>
      <xdr:row>5</xdr:row>
      <xdr:rowOff>161925</xdr:rowOff>
    </xdr:from>
    <xdr:to>
      <xdr:col>8</xdr:col>
      <xdr:colOff>276225</xdr:colOff>
      <xdr:row>11</xdr:row>
      <xdr:rowOff>180975</xdr:rowOff>
    </xdr:to>
    <xdr:grpSp>
      <xdr:nvGrpSpPr>
        <xdr:cNvPr id="1026" name="Grupo 13"/>
        <xdr:cNvGrpSpPr>
          <a:grpSpLocks/>
        </xdr:cNvGrpSpPr>
      </xdr:nvGrpSpPr>
      <xdr:grpSpPr bwMode="auto">
        <a:xfrm>
          <a:off x="3067050" y="1266825"/>
          <a:ext cx="3076575" cy="1362075"/>
          <a:chOff x="3068955" y="1258594"/>
          <a:chExt cx="3078507" cy="1365528"/>
        </a:xfrm>
      </xdr:grpSpPr>
      <xdr:sp macro="" textlink="">
        <xdr:nvSpPr>
          <xdr:cNvPr id="2" name="CaixaDeTexto 1">
            <a:hlinkClick xmlns:r="http://schemas.openxmlformats.org/officeDocument/2006/relationships" r:id="rId1"/>
          </xdr:cNvPr>
          <xdr:cNvSpPr txBox="1"/>
        </xdr:nvSpPr>
        <xdr:spPr>
          <a:xfrm>
            <a:off x="3068955" y="1258594"/>
            <a:ext cx="3078507" cy="136552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EVENTOS</a:t>
            </a:r>
          </a:p>
        </xdr:txBody>
      </xdr:sp>
      <xdr:pic>
        <xdr:nvPicPr>
          <xdr:cNvPr id="1037" name="Imagem 9" descr="E:\MICROBACKUP\2-Geral_Flávio\Pessoal_Flavio_2012 - 3 411 - 19\Ícones - Minhas imagens\Maozinha do MouseFUNDO.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48148" y="1952625"/>
            <a:ext cx="600077" cy="599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419100</xdr:colOff>
      <xdr:row>5</xdr:row>
      <xdr:rowOff>171450</xdr:rowOff>
    </xdr:from>
    <xdr:to>
      <xdr:col>12</xdr:col>
      <xdr:colOff>657225</xdr:colOff>
      <xdr:row>11</xdr:row>
      <xdr:rowOff>190500</xdr:rowOff>
    </xdr:to>
    <xdr:grpSp>
      <xdr:nvGrpSpPr>
        <xdr:cNvPr id="1027" name="Grupo 14"/>
        <xdr:cNvGrpSpPr>
          <a:grpSpLocks/>
        </xdr:cNvGrpSpPr>
      </xdr:nvGrpSpPr>
      <xdr:grpSpPr bwMode="auto">
        <a:xfrm>
          <a:off x="6286500" y="1276350"/>
          <a:ext cx="3067050" cy="1362075"/>
          <a:chOff x="6296182" y="1265857"/>
          <a:chExt cx="3078507" cy="1365528"/>
        </a:xfrm>
      </xdr:grpSpPr>
      <xdr:sp macro="" textlink="">
        <xdr:nvSpPr>
          <xdr:cNvPr id="3" name="CaixaDeTexto 2">
            <a:hlinkClick xmlns:r="http://schemas.openxmlformats.org/officeDocument/2006/relationships" r:id="rId3"/>
          </xdr:cNvPr>
          <xdr:cNvSpPr txBox="1"/>
        </xdr:nvSpPr>
        <xdr:spPr>
          <a:xfrm>
            <a:off x="6296182" y="1265857"/>
            <a:ext cx="3078507" cy="136552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CULTURA</a:t>
            </a:r>
          </a:p>
        </xdr:txBody>
      </xdr:sp>
      <xdr:pic>
        <xdr:nvPicPr>
          <xdr:cNvPr id="1035" name="Imagem 10" descr="E:\MICROBACKUP\2-Geral_Flávio\Pessoal_Flavio_2012 - 3 411 - 19\Ícones - Minhas imagens\Maozinha do MouseFUNDO.PNG">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48" y="1952625"/>
            <a:ext cx="600077" cy="599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142875</xdr:colOff>
      <xdr:row>12</xdr:row>
      <xdr:rowOff>161925</xdr:rowOff>
    </xdr:from>
    <xdr:to>
      <xdr:col>8</xdr:col>
      <xdr:colOff>276225</xdr:colOff>
      <xdr:row>19</xdr:row>
      <xdr:rowOff>104775</xdr:rowOff>
    </xdr:to>
    <xdr:grpSp>
      <xdr:nvGrpSpPr>
        <xdr:cNvPr id="1028" name="Grupo 16"/>
        <xdr:cNvGrpSpPr>
          <a:grpSpLocks/>
        </xdr:cNvGrpSpPr>
      </xdr:nvGrpSpPr>
      <xdr:grpSpPr bwMode="auto">
        <a:xfrm>
          <a:off x="3067050" y="2800350"/>
          <a:ext cx="3076575" cy="1362075"/>
          <a:chOff x="3068955" y="2791182"/>
          <a:chExt cx="3078507" cy="1365528"/>
        </a:xfrm>
      </xdr:grpSpPr>
      <xdr:sp macro="" textlink="">
        <xdr:nvSpPr>
          <xdr:cNvPr id="4" name="CaixaDeTexto 3">
            <a:hlinkClick xmlns:r="http://schemas.openxmlformats.org/officeDocument/2006/relationships" r:id="rId4"/>
          </xdr:cNvPr>
          <xdr:cNvSpPr txBox="1"/>
        </xdr:nvSpPr>
        <xdr:spPr>
          <a:xfrm>
            <a:off x="3068955" y="2791182"/>
            <a:ext cx="3078507" cy="1365528"/>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ESPORTE</a:t>
            </a:r>
          </a:p>
        </xdr:txBody>
      </xdr:sp>
      <xdr:pic>
        <xdr:nvPicPr>
          <xdr:cNvPr id="1033" name="Imagem 11" descr="E:\MICROBACKUP\2-Geral_Flávio\Pessoal_Flavio_2012 - 3 411 - 19\Ícones - Minhas imagens\Maozinha do MouseFUNDO.PNG">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48148" y="3476625"/>
            <a:ext cx="600077" cy="599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428625</xdr:colOff>
      <xdr:row>12</xdr:row>
      <xdr:rowOff>152400</xdr:rowOff>
    </xdr:from>
    <xdr:to>
      <xdr:col>12</xdr:col>
      <xdr:colOff>666750</xdr:colOff>
      <xdr:row>19</xdr:row>
      <xdr:rowOff>95250</xdr:rowOff>
    </xdr:to>
    <xdr:grpSp>
      <xdr:nvGrpSpPr>
        <xdr:cNvPr id="1029" name="Grupo 15">
          <a:hlinkClick xmlns:r="http://schemas.openxmlformats.org/officeDocument/2006/relationships" r:id="rId5"/>
        </xdr:cNvPr>
        <xdr:cNvGrpSpPr>
          <a:grpSpLocks/>
        </xdr:cNvGrpSpPr>
      </xdr:nvGrpSpPr>
      <xdr:grpSpPr bwMode="auto">
        <a:xfrm>
          <a:off x="6296025" y="2790825"/>
          <a:ext cx="3067050" cy="1362075"/>
          <a:chOff x="6303618" y="2783918"/>
          <a:chExt cx="3078507" cy="1365528"/>
        </a:xfrm>
      </xdr:grpSpPr>
      <xdr:sp macro="" textlink="">
        <xdr:nvSpPr>
          <xdr:cNvPr id="5" name="CaixaDeTexto 4">
            <a:hlinkClick xmlns:r="http://schemas.openxmlformats.org/officeDocument/2006/relationships" r:id="rId5"/>
          </xdr:cNvPr>
          <xdr:cNvSpPr txBox="1"/>
        </xdr:nvSpPr>
        <xdr:spPr>
          <a:xfrm>
            <a:off x="6303618" y="2783918"/>
            <a:ext cx="3078507" cy="13655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SOCIAL</a:t>
            </a:r>
          </a:p>
        </xdr:txBody>
      </xdr:sp>
      <xdr:pic>
        <xdr:nvPicPr>
          <xdr:cNvPr id="1031" name="Imagem 12" descr="E:\MICROBACKUP\2-Geral_Flávio\Pessoal_Flavio_2012 - 3 411 - 19\Ícones - Minhas imagens\Maozinha do MouseFUNDO.PNG">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48" y="3476625"/>
            <a:ext cx="600077" cy="599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114300</xdr:colOff>
      <xdr:row>20</xdr:row>
      <xdr:rowOff>104775</xdr:rowOff>
    </xdr:from>
    <xdr:to>
      <xdr:col>8</xdr:col>
      <xdr:colOff>238125</xdr:colOff>
      <xdr:row>25</xdr:row>
      <xdr:rowOff>123825</xdr:rowOff>
    </xdr:to>
    <xdr:sp macro="" textlink="">
      <xdr:nvSpPr>
        <xdr:cNvPr id="17" name="CaixaDeTexto 16">
          <a:hlinkClick xmlns:r="http://schemas.openxmlformats.org/officeDocument/2006/relationships" r:id="rId6"/>
        </xdr:cNvPr>
        <xdr:cNvSpPr txBox="1"/>
      </xdr:nvSpPr>
      <xdr:spPr bwMode="auto">
        <a:xfrm>
          <a:off x="3038475" y="4352925"/>
          <a:ext cx="3067050" cy="1362075"/>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EDUCAÇÃO</a:t>
          </a:r>
        </a:p>
      </xdr:txBody>
    </xdr:sp>
    <xdr:clientData/>
  </xdr:twoCellAnchor>
  <xdr:twoCellAnchor>
    <xdr:from>
      <xdr:col>5</xdr:col>
      <xdr:colOff>666750</xdr:colOff>
      <xdr:row>22</xdr:row>
      <xdr:rowOff>76200</xdr:rowOff>
    </xdr:from>
    <xdr:to>
      <xdr:col>6</xdr:col>
      <xdr:colOff>226369</xdr:colOff>
      <xdr:row>25</xdr:row>
      <xdr:rowOff>102683</xdr:rowOff>
    </xdr:to>
    <xdr:pic>
      <xdr:nvPicPr>
        <xdr:cNvPr id="20" name="Imagem 12" descr="E:\MICROBACKUP\2-Geral_Flávio\Pessoal_Flavio_2012 - 3 411 - 19\Ícones - Minhas imagens\Maozinha do MouseFUNDO.PNG">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2425" y="5095875"/>
          <a:ext cx="597844" cy="59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438150</xdr:colOff>
      <xdr:row>20</xdr:row>
      <xdr:rowOff>114300</xdr:rowOff>
    </xdr:from>
    <xdr:to>
      <xdr:col>12</xdr:col>
      <xdr:colOff>676275</xdr:colOff>
      <xdr:row>25</xdr:row>
      <xdr:rowOff>133350</xdr:rowOff>
    </xdr:to>
    <xdr:sp macro="" textlink="">
      <xdr:nvSpPr>
        <xdr:cNvPr id="21" name="CaixaDeTexto 20">
          <a:hlinkClick xmlns:r="http://schemas.openxmlformats.org/officeDocument/2006/relationships" r:id="rId7"/>
        </xdr:cNvPr>
        <xdr:cNvSpPr txBox="1"/>
      </xdr:nvSpPr>
      <xdr:spPr bwMode="auto">
        <a:xfrm>
          <a:off x="6305550" y="4362450"/>
          <a:ext cx="3067050" cy="13620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MEIO AMBIENTE</a:t>
          </a:r>
        </a:p>
      </xdr:txBody>
    </xdr:sp>
    <xdr:clientData/>
  </xdr:twoCellAnchor>
  <xdr:twoCellAnchor>
    <xdr:from>
      <xdr:col>10</xdr:col>
      <xdr:colOff>371475</xdr:colOff>
      <xdr:row>22</xdr:row>
      <xdr:rowOff>38100</xdr:rowOff>
    </xdr:from>
    <xdr:to>
      <xdr:col>11</xdr:col>
      <xdr:colOff>359719</xdr:colOff>
      <xdr:row>25</xdr:row>
      <xdr:rowOff>64583</xdr:rowOff>
    </xdr:to>
    <xdr:pic>
      <xdr:nvPicPr>
        <xdr:cNvPr id="22" name="Imagem 12" descr="E:\MICROBACKUP\2-Geral_Flávio\Pessoal_Flavio_2012 - 3 411 - 19\Ícones - Minhas imagens\Maozinha do MouseFUNDO.PNG">
          <a:hlinkClick xmlns:r="http://schemas.openxmlformats.org/officeDocument/2006/relationships" r:id="rId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5057775"/>
          <a:ext cx="597844" cy="59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26</xdr:row>
      <xdr:rowOff>133350</xdr:rowOff>
    </xdr:from>
    <xdr:to>
      <xdr:col>8</xdr:col>
      <xdr:colOff>228600</xdr:colOff>
      <xdr:row>35</xdr:row>
      <xdr:rowOff>180975</xdr:rowOff>
    </xdr:to>
    <xdr:sp macro="" textlink="">
      <xdr:nvSpPr>
        <xdr:cNvPr id="23" name="CaixaDeTexto 22">
          <a:hlinkClick xmlns:r="http://schemas.openxmlformats.org/officeDocument/2006/relationships" r:id="rId8"/>
        </xdr:cNvPr>
        <xdr:cNvSpPr txBox="1"/>
      </xdr:nvSpPr>
      <xdr:spPr bwMode="auto">
        <a:xfrm>
          <a:off x="3028950" y="5915025"/>
          <a:ext cx="3067050" cy="1762125"/>
        </a:xfrm>
        <a:prstGeom prst="rect">
          <a:avLst/>
        </a:prstGeom>
        <a:solidFill>
          <a:schemeClr val="accent4">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000"/>
        </a:p>
        <a:p>
          <a:pPr algn="ctr"/>
          <a:r>
            <a:rPr lang="pt-BR" sz="3200"/>
            <a:t>INOVAÇÃO</a:t>
          </a:r>
          <a:r>
            <a:rPr lang="pt-BR" sz="3200" baseline="0"/>
            <a:t> TECNOLÓGICA</a:t>
          </a:r>
          <a:endParaRPr lang="pt-BR" sz="3200"/>
        </a:p>
      </xdr:txBody>
    </xdr:sp>
    <xdr:clientData/>
  </xdr:twoCellAnchor>
  <xdr:twoCellAnchor>
    <xdr:from>
      <xdr:col>5</xdr:col>
      <xdr:colOff>657225</xdr:colOff>
      <xdr:row>32</xdr:row>
      <xdr:rowOff>161925</xdr:rowOff>
    </xdr:from>
    <xdr:to>
      <xdr:col>6</xdr:col>
      <xdr:colOff>216844</xdr:colOff>
      <xdr:row>35</xdr:row>
      <xdr:rowOff>188408</xdr:rowOff>
    </xdr:to>
    <xdr:pic>
      <xdr:nvPicPr>
        <xdr:cNvPr id="24" name="Imagem 12" descr="E:\MICROBACKUP\2-Geral_Flávio\Pessoal_Flavio_2012 - 3 411 - 19\Ícones - Minhas imagens\Maozinha do MouseFUNDO.PNG">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7086600"/>
          <a:ext cx="597844" cy="59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95249</xdr:rowOff>
    </xdr:from>
    <xdr:to>
      <xdr:col>1</xdr:col>
      <xdr:colOff>1459050</xdr:colOff>
      <xdr:row>3</xdr:row>
      <xdr:rowOff>243749</xdr:rowOff>
    </xdr:to>
    <xdr:sp macro="" textlink="">
      <xdr:nvSpPr>
        <xdr:cNvPr id="2" name="Hexágono 1">
          <a:hlinkClick xmlns:r="http://schemas.openxmlformats.org/officeDocument/2006/relationships" r:id="rId1"/>
        </xdr:cNvPr>
        <xdr:cNvSpPr/>
      </xdr:nvSpPr>
      <xdr:spPr>
        <a:xfrm>
          <a:off x="628650" y="95249"/>
          <a:ext cx="1440000" cy="720000"/>
        </a:xfrm>
        <a:prstGeom prst="hexagon">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ysClr val="windowText" lastClr="000000"/>
              </a:solidFill>
            </a:rPr>
            <a:t>CULTURA</a:t>
          </a:r>
        </a:p>
      </xdr:txBody>
    </xdr:sp>
    <xdr:clientData/>
  </xdr:twoCellAnchor>
  <xdr:twoCellAnchor>
    <xdr:from>
      <xdr:col>2</xdr:col>
      <xdr:colOff>266700</xdr:colOff>
      <xdr:row>0</xdr:row>
      <xdr:rowOff>85724</xdr:rowOff>
    </xdr:from>
    <xdr:to>
      <xdr:col>2</xdr:col>
      <xdr:colOff>1706700</xdr:colOff>
      <xdr:row>3</xdr:row>
      <xdr:rowOff>234224</xdr:rowOff>
    </xdr:to>
    <xdr:sp macro="" textlink="">
      <xdr:nvSpPr>
        <xdr:cNvPr id="7" name="Hexágono 6">
          <a:hlinkClick xmlns:r="http://schemas.openxmlformats.org/officeDocument/2006/relationships" r:id="rId2"/>
        </xdr:cNvPr>
        <xdr:cNvSpPr/>
      </xdr:nvSpPr>
      <xdr:spPr>
        <a:xfrm>
          <a:off x="4114800" y="85724"/>
          <a:ext cx="1440000" cy="720000"/>
        </a:xfrm>
        <a:prstGeom prst="hexagon">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ysClr val="windowText" lastClr="000000"/>
              </a:solidFill>
            </a:rPr>
            <a:t>ESPORTE</a:t>
          </a:r>
        </a:p>
      </xdr:txBody>
    </xdr:sp>
    <xdr:clientData/>
  </xdr:twoCellAnchor>
  <xdr:twoCellAnchor>
    <xdr:from>
      <xdr:col>2</xdr:col>
      <xdr:colOff>1905000</xdr:colOff>
      <xdr:row>0</xdr:row>
      <xdr:rowOff>85724</xdr:rowOff>
    </xdr:from>
    <xdr:to>
      <xdr:col>3</xdr:col>
      <xdr:colOff>106500</xdr:colOff>
      <xdr:row>3</xdr:row>
      <xdr:rowOff>234224</xdr:rowOff>
    </xdr:to>
    <xdr:sp macro="" textlink="">
      <xdr:nvSpPr>
        <xdr:cNvPr id="8" name="Hexágono 7">
          <a:hlinkClick xmlns:r="http://schemas.openxmlformats.org/officeDocument/2006/relationships" r:id="rId3"/>
        </xdr:cNvPr>
        <xdr:cNvSpPr/>
      </xdr:nvSpPr>
      <xdr:spPr>
        <a:xfrm>
          <a:off x="5753100" y="85724"/>
          <a:ext cx="1440000" cy="720000"/>
        </a:xfrm>
        <a:prstGeom prst="hexagon">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ysClr val="windowText" lastClr="000000"/>
              </a:solidFill>
            </a:rPr>
            <a:t>EVENTOS</a:t>
          </a:r>
        </a:p>
      </xdr:txBody>
    </xdr:sp>
    <xdr:clientData/>
  </xdr:twoCellAnchor>
  <xdr:twoCellAnchor>
    <xdr:from>
      <xdr:col>4</xdr:col>
      <xdr:colOff>1781175</xdr:colOff>
      <xdr:row>0</xdr:row>
      <xdr:rowOff>95249</xdr:rowOff>
    </xdr:from>
    <xdr:to>
      <xdr:col>4</xdr:col>
      <xdr:colOff>3221175</xdr:colOff>
      <xdr:row>3</xdr:row>
      <xdr:rowOff>243749</xdr:rowOff>
    </xdr:to>
    <xdr:sp macro="" textlink="">
      <xdr:nvSpPr>
        <xdr:cNvPr id="9" name="Hexágono 8">
          <a:hlinkClick xmlns:r="http://schemas.openxmlformats.org/officeDocument/2006/relationships" r:id="rId4"/>
        </xdr:cNvPr>
        <xdr:cNvSpPr/>
      </xdr:nvSpPr>
      <xdr:spPr>
        <a:xfrm>
          <a:off x="9315450" y="95249"/>
          <a:ext cx="1440000" cy="720000"/>
        </a:xfrm>
        <a:prstGeom prst="hexag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ysClr val="windowText" lastClr="000000"/>
              </a:solidFill>
            </a:rPr>
            <a:t>SOCIAL</a:t>
          </a:r>
        </a:p>
      </xdr:txBody>
    </xdr:sp>
    <xdr:clientData/>
  </xdr:twoCellAnchor>
  <xdr:twoCellAnchor>
    <xdr:from>
      <xdr:col>3</xdr:col>
      <xdr:colOff>400050</xdr:colOff>
      <xdr:row>0</xdr:row>
      <xdr:rowOff>66675</xdr:rowOff>
    </xdr:from>
    <xdr:to>
      <xdr:col>4</xdr:col>
      <xdr:colOff>1457325</xdr:colOff>
      <xdr:row>4</xdr:row>
      <xdr:rowOff>0</xdr:rowOff>
    </xdr:to>
    <xdr:sp macro="" textlink="">
      <xdr:nvSpPr>
        <xdr:cNvPr id="10" name="Hexágono 9">
          <a:hlinkClick xmlns:r="http://schemas.openxmlformats.org/officeDocument/2006/relationships" r:id="rId5"/>
        </xdr:cNvPr>
        <xdr:cNvSpPr/>
      </xdr:nvSpPr>
      <xdr:spPr>
        <a:xfrm>
          <a:off x="7486650" y="66675"/>
          <a:ext cx="1504950" cy="800100"/>
        </a:xfrm>
        <a:prstGeom prst="hexagon">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ysClr val="windowText" lastClr="000000"/>
              </a:solidFill>
            </a:rPr>
            <a:t>MEIO AMBIENTE</a:t>
          </a:r>
        </a:p>
      </xdr:txBody>
    </xdr:sp>
    <xdr:clientData/>
  </xdr:twoCellAnchor>
  <xdr:twoCellAnchor>
    <xdr:from>
      <xdr:col>1</xdr:col>
      <xdr:colOff>1676399</xdr:colOff>
      <xdr:row>0</xdr:row>
      <xdr:rowOff>95250</xdr:rowOff>
    </xdr:from>
    <xdr:to>
      <xdr:col>1</xdr:col>
      <xdr:colOff>3228974</xdr:colOff>
      <xdr:row>3</xdr:row>
      <xdr:rowOff>243750</xdr:rowOff>
    </xdr:to>
    <xdr:sp macro="" textlink="">
      <xdr:nvSpPr>
        <xdr:cNvPr id="11" name="Hexágono 10">
          <a:hlinkClick xmlns:r="http://schemas.openxmlformats.org/officeDocument/2006/relationships" r:id="rId6"/>
        </xdr:cNvPr>
        <xdr:cNvSpPr/>
      </xdr:nvSpPr>
      <xdr:spPr>
        <a:xfrm>
          <a:off x="2285999" y="95250"/>
          <a:ext cx="1552575" cy="720000"/>
        </a:xfrm>
        <a:prstGeom prst="hexagon">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ysClr val="windowText" lastClr="000000"/>
              </a:solidFill>
            </a:rPr>
            <a:t>EDUCAÇÃO</a:t>
          </a:r>
        </a:p>
      </xdr:txBody>
    </xdr:sp>
    <xdr:clientData/>
  </xdr:twoCellAnchor>
  <xdr:twoCellAnchor>
    <xdr:from>
      <xdr:col>5</xdr:col>
      <xdr:colOff>352425</xdr:colOff>
      <xdr:row>0</xdr:row>
      <xdr:rowOff>104774</xdr:rowOff>
    </xdr:from>
    <xdr:to>
      <xdr:col>5</xdr:col>
      <xdr:colOff>2008425</xdr:colOff>
      <xdr:row>3</xdr:row>
      <xdr:rowOff>253274</xdr:rowOff>
    </xdr:to>
    <xdr:sp macro="" textlink="">
      <xdr:nvSpPr>
        <xdr:cNvPr id="12" name="Hexágono 11">
          <a:hlinkClick xmlns:r="http://schemas.openxmlformats.org/officeDocument/2006/relationships" r:id="rId7"/>
        </xdr:cNvPr>
        <xdr:cNvSpPr/>
      </xdr:nvSpPr>
      <xdr:spPr>
        <a:xfrm>
          <a:off x="11125200" y="104774"/>
          <a:ext cx="1656000" cy="720000"/>
        </a:xfrm>
        <a:prstGeom prst="hexagon">
          <a:avLst/>
        </a:prstGeom>
        <a:solidFill>
          <a:schemeClr val="accent4">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solidFill>
                <a:sysClr val="windowText" lastClr="000000"/>
              </a:solidFill>
            </a:rPr>
            <a:t>INOVAÇÃO TECNOLÓGICA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285750</xdr:colOff>
      <xdr:row>1</xdr:row>
      <xdr:rowOff>190500</xdr:rowOff>
    </xdr:from>
    <xdr:to>
      <xdr:col>9</xdr:col>
      <xdr:colOff>0</xdr:colOff>
      <xdr:row>4</xdr:row>
      <xdr:rowOff>0</xdr:rowOff>
    </xdr:to>
    <xdr:sp macro="" textlink="">
      <xdr:nvSpPr>
        <xdr:cNvPr id="8" name="Seta para a esquerda 7">
          <a:hlinkClick xmlns:r="http://schemas.openxmlformats.org/officeDocument/2006/relationships" r:id="rId1"/>
        </xdr:cNvPr>
        <xdr:cNvSpPr/>
      </xdr:nvSpPr>
      <xdr:spPr bwMode="auto">
        <a:xfrm>
          <a:off x="12573000" y="266700"/>
          <a:ext cx="1057275" cy="619125"/>
        </a:xfrm>
        <a:prstGeom prst="lef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  MENU</a:t>
          </a:r>
        </a:p>
      </xdr:txBody>
    </xdr:sp>
    <xdr:clientData/>
  </xdr:twoCellAnchor>
  <xdr:twoCellAnchor>
    <xdr:from>
      <xdr:col>5</xdr:col>
      <xdr:colOff>1038225</xdr:colOff>
      <xdr:row>1</xdr:row>
      <xdr:rowOff>190500</xdr:rowOff>
    </xdr:from>
    <xdr:to>
      <xdr:col>8</xdr:col>
      <xdr:colOff>295275</xdr:colOff>
      <xdr:row>4</xdr:row>
      <xdr:rowOff>0</xdr:rowOff>
    </xdr:to>
    <xdr:sp macro="" textlink="">
      <xdr:nvSpPr>
        <xdr:cNvPr id="5" name="Seta para a direita 4">
          <a:hlinkClick xmlns:r="http://schemas.openxmlformats.org/officeDocument/2006/relationships" r:id="rId2"/>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1038225</xdr:colOff>
      <xdr:row>1</xdr:row>
      <xdr:rowOff>190500</xdr:rowOff>
    </xdr:from>
    <xdr:to>
      <xdr:col>8</xdr:col>
      <xdr:colOff>295275</xdr:colOff>
      <xdr:row>4</xdr:row>
      <xdr:rowOff>0</xdr:rowOff>
    </xdr:to>
    <xdr:sp macro="" textlink="">
      <xdr:nvSpPr>
        <xdr:cNvPr id="2" name="Seta para a direita 4">
          <a:hlinkClick xmlns:r="http://schemas.openxmlformats.org/officeDocument/2006/relationships" r:id="rId1"/>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twoCellAnchor>
    <xdr:from>
      <xdr:col>8</xdr:col>
      <xdr:colOff>285750</xdr:colOff>
      <xdr:row>1</xdr:row>
      <xdr:rowOff>190500</xdr:rowOff>
    </xdr:from>
    <xdr:to>
      <xdr:col>9</xdr:col>
      <xdr:colOff>0</xdr:colOff>
      <xdr:row>4</xdr:row>
      <xdr:rowOff>0</xdr:rowOff>
    </xdr:to>
    <xdr:sp macro="" textlink="">
      <xdr:nvSpPr>
        <xdr:cNvPr id="3" name="Seta para a esquerda 7">
          <a:hlinkClick xmlns:r="http://schemas.openxmlformats.org/officeDocument/2006/relationships" r:id="rId2"/>
        </xdr:cNvPr>
        <xdr:cNvSpPr/>
      </xdr:nvSpPr>
      <xdr:spPr bwMode="auto">
        <a:xfrm>
          <a:off x="12573000" y="266700"/>
          <a:ext cx="1057275" cy="619125"/>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ysClr val="windowText" lastClr="000000"/>
              </a:solidFill>
            </a:rPr>
            <a:t>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1038225</xdr:colOff>
      <xdr:row>1</xdr:row>
      <xdr:rowOff>190500</xdr:rowOff>
    </xdr:from>
    <xdr:to>
      <xdr:col>8</xdr:col>
      <xdr:colOff>295275</xdr:colOff>
      <xdr:row>4</xdr:row>
      <xdr:rowOff>0</xdr:rowOff>
    </xdr:to>
    <xdr:sp macro="" textlink="">
      <xdr:nvSpPr>
        <xdr:cNvPr id="5" name="Seta para a direita 4">
          <a:hlinkClick xmlns:r="http://schemas.openxmlformats.org/officeDocument/2006/relationships" r:id="rId1"/>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twoCellAnchor>
    <xdr:from>
      <xdr:col>8</xdr:col>
      <xdr:colOff>285750</xdr:colOff>
      <xdr:row>1</xdr:row>
      <xdr:rowOff>190500</xdr:rowOff>
    </xdr:from>
    <xdr:to>
      <xdr:col>9</xdr:col>
      <xdr:colOff>0</xdr:colOff>
      <xdr:row>4</xdr:row>
      <xdr:rowOff>0</xdr:rowOff>
    </xdr:to>
    <xdr:sp macro="" textlink="">
      <xdr:nvSpPr>
        <xdr:cNvPr id="8" name="Seta para a esquerda 7">
          <a:hlinkClick xmlns:r="http://schemas.openxmlformats.org/officeDocument/2006/relationships" r:id="rId2"/>
        </xdr:cNvPr>
        <xdr:cNvSpPr/>
      </xdr:nvSpPr>
      <xdr:spPr bwMode="auto">
        <a:xfrm>
          <a:off x="12573000" y="266700"/>
          <a:ext cx="1057275" cy="619125"/>
        </a:xfrm>
        <a:prstGeom prst="lef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1038225</xdr:colOff>
      <xdr:row>1</xdr:row>
      <xdr:rowOff>190500</xdr:rowOff>
    </xdr:from>
    <xdr:to>
      <xdr:col>8</xdr:col>
      <xdr:colOff>295275</xdr:colOff>
      <xdr:row>4</xdr:row>
      <xdr:rowOff>0</xdr:rowOff>
    </xdr:to>
    <xdr:sp macro="" textlink="">
      <xdr:nvSpPr>
        <xdr:cNvPr id="5" name="Seta para a direita 4">
          <a:hlinkClick xmlns:r="http://schemas.openxmlformats.org/officeDocument/2006/relationships" r:id="rId1"/>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twoCellAnchor>
    <xdr:from>
      <xdr:col>8</xdr:col>
      <xdr:colOff>285750</xdr:colOff>
      <xdr:row>1</xdr:row>
      <xdr:rowOff>190500</xdr:rowOff>
    </xdr:from>
    <xdr:to>
      <xdr:col>9</xdr:col>
      <xdr:colOff>0</xdr:colOff>
      <xdr:row>4</xdr:row>
      <xdr:rowOff>0</xdr:rowOff>
    </xdr:to>
    <xdr:sp macro="" textlink="">
      <xdr:nvSpPr>
        <xdr:cNvPr id="2" name="Seta para a esquerda 1">
          <a:hlinkClick xmlns:r="http://schemas.openxmlformats.org/officeDocument/2006/relationships" r:id="rId2"/>
        </xdr:cNvPr>
        <xdr:cNvSpPr/>
      </xdr:nvSpPr>
      <xdr:spPr bwMode="auto">
        <a:xfrm>
          <a:off x="12573000" y="266700"/>
          <a:ext cx="1057275" cy="619125"/>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1038225</xdr:colOff>
      <xdr:row>1</xdr:row>
      <xdr:rowOff>190500</xdr:rowOff>
    </xdr:from>
    <xdr:to>
      <xdr:col>8</xdr:col>
      <xdr:colOff>295275</xdr:colOff>
      <xdr:row>4</xdr:row>
      <xdr:rowOff>0</xdr:rowOff>
    </xdr:to>
    <xdr:sp macro="" textlink="">
      <xdr:nvSpPr>
        <xdr:cNvPr id="2" name="Seta para a direita 4">
          <a:hlinkClick xmlns:r="http://schemas.openxmlformats.org/officeDocument/2006/relationships" r:id="rId1"/>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twoCellAnchor>
    <xdr:from>
      <xdr:col>8</xdr:col>
      <xdr:colOff>285750</xdr:colOff>
      <xdr:row>1</xdr:row>
      <xdr:rowOff>190500</xdr:rowOff>
    </xdr:from>
    <xdr:to>
      <xdr:col>9</xdr:col>
      <xdr:colOff>0</xdr:colOff>
      <xdr:row>4</xdr:row>
      <xdr:rowOff>0</xdr:rowOff>
    </xdr:to>
    <xdr:sp macro="" textlink="">
      <xdr:nvSpPr>
        <xdr:cNvPr id="3" name="Seta para a esquerda 7">
          <a:hlinkClick xmlns:r="http://schemas.openxmlformats.org/officeDocument/2006/relationships" r:id="rId2"/>
        </xdr:cNvPr>
        <xdr:cNvSpPr/>
      </xdr:nvSpPr>
      <xdr:spPr bwMode="auto">
        <a:xfrm>
          <a:off x="12573000" y="266700"/>
          <a:ext cx="1057275" cy="619125"/>
        </a:xfrm>
        <a:prstGeom prst="leftArrow">
          <a:avLst/>
        </a:prstGeom>
        <a:solidFill>
          <a:schemeClr val="accent4">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  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1038225</xdr:colOff>
      <xdr:row>1</xdr:row>
      <xdr:rowOff>190500</xdr:rowOff>
    </xdr:from>
    <xdr:to>
      <xdr:col>8</xdr:col>
      <xdr:colOff>295275</xdr:colOff>
      <xdr:row>4</xdr:row>
      <xdr:rowOff>0</xdr:rowOff>
    </xdr:to>
    <xdr:sp macro="" textlink="">
      <xdr:nvSpPr>
        <xdr:cNvPr id="2" name="Seta para a direita 4">
          <a:hlinkClick xmlns:r="http://schemas.openxmlformats.org/officeDocument/2006/relationships" r:id="rId1"/>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twoCellAnchor>
    <xdr:from>
      <xdr:col>8</xdr:col>
      <xdr:colOff>285750</xdr:colOff>
      <xdr:row>1</xdr:row>
      <xdr:rowOff>190500</xdr:rowOff>
    </xdr:from>
    <xdr:to>
      <xdr:col>9</xdr:col>
      <xdr:colOff>0</xdr:colOff>
      <xdr:row>4</xdr:row>
      <xdr:rowOff>0</xdr:rowOff>
    </xdr:to>
    <xdr:sp macro="" textlink="">
      <xdr:nvSpPr>
        <xdr:cNvPr id="3" name="Seta para a esquerda 1">
          <a:hlinkClick xmlns:r="http://schemas.openxmlformats.org/officeDocument/2006/relationships" r:id="rId2"/>
        </xdr:cNvPr>
        <xdr:cNvSpPr/>
      </xdr:nvSpPr>
      <xdr:spPr bwMode="auto">
        <a:xfrm>
          <a:off x="12573000" y="266700"/>
          <a:ext cx="1057275" cy="619125"/>
        </a:xfrm>
        <a:prstGeom prst="left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  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1038225</xdr:colOff>
      <xdr:row>1</xdr:row>
      <xdr:rowOff>190500</xdr:rowOff>
    </xdr:from>
    <xdr:to>
      <xdr:col>8</xdr:col>
      <xdr:colOff>295275</xdr:colOff>
      <xdr:row>4</xdr:row>
      <xdr:rowOff>0</xdr:rowOff>
    </xdr:to>
    <xdr:sp macro="" textlink="">
      <xdr:nvSpPr>
        <xdr:cNvPr id="5" name="Seta para a direita 4">
          <a:hlinkClick xmlns:r="http://schemas.openxmlformats.org/officeDocument/2006/relationships" r:id="rId1"/>
        </xdr:cNvPr>
        <xdr:cNvSpPr/>
      </xdr:nvSpPr>
      <xdr:spPr bwMode="auto">
        <a:xfrm>
          <a:off x="10058400" y="266700"/>
          <a:ext cx="2524125" cy="61912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200" b="1">
              <a:solidFill>
                <a:schemeClr val="tx1"/>
              </a:solidFill>
              <a:latin typeface="+mn-lt"/>
              <a:ea typeface="+mn-ea"/>
              <a:cs typeface="+mn-cs"/>
            </a:rPr>
            <a:t>      Definir</a:t>
          </a:r>
          <a:r>
            <a:rPr lang="pt-BR" sz="1200" b="1" baseline="0">
              <a:solidFill>
                <a:schemeClr val="tx1"/>
              </a:solidFill>
              <a:latin typeface="+mn-lt"/>
              <a:ea typeface="+mn-ea"/>
              <a:cs typeface="+mn-cs"/>
            </a:rPr>
            <a:t> / Ajustar </a:t>
          </a:r>
          <a:r>
            <a:rPr lang="pt-BR" sz="1200" b="1">
              <a:solidFill>
                <a:schemeClr val="tx1"/>
              </a:solidFill>
              <a:latin typeface="+mn-lt"/>
              <a:ea typeface="+mn-ea"/>
              <a:cs typeface="+mn-cs"/>
            </a:rPr>
            <a:t>PARÂMETROS</a:t>
          </a:r>
        </a:p>
      </xdr:txBody>
    </xdr:sp>
    <xdr:clientData/>
  </xdr:twoCellAnchor>
  <xdr:twoCellAnchor>
    <xdr:from>
      <xdr:col>8</xdr:col>
      <xdr:colOff>285750</xdr:colOff>
      <xdr:row>1</xdr:row>
      <xdr:rowOff>190500</xdr:rowOff>
    </xdr:from>
    <xdr:to>
      <xdr:col>9</xdr:col>
      <xdr:colOff>0</xdr:colOff>
      <xdr:row>4</xdr:row>
      <xdr:rowOff>0</xdr:rowOff>
    </xdr:to>
    <xdr:sp macro="" textlink="">
      <xdr:nvSpPr>
        <xdr:cNvPr id="8" name="Seta para a esquerda 7">
          <a:hlinkClick xmlns:r="http://schemas.openxmlformats.org/officeDocument/2006/relationships" r:id="rId2"/>
        </xdr:cNvPr>
        <xdr:cNvSpPr/>
      </xdr:nvSpPr>
      <xdr:spPr bwMode="auto">
        <a:xfrm>
          <a:off x="12573000" y="266700"/>
          <a:ext cx="1057275" cy="619125"/>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ysClr val="windowText" lastClr="000000"/>
              </a:solidFill>
            </a:rPr>
            <a:t>  MENU</a:t>
          </a:r>
        </a:p>
      </xdr:txBody>
    </xdr:sp>
    <xdr:clientData/>
  </xdr:twoCellAnchor>
</xdr:wsDr>
</file>

<file path=xl/tables/table1.xml><?xml version="1.0" encoding="utf-8"?>
<table xmlns="http://schemas.openxmlformats.org/spreadsheetml/2006/main" id="1" name="TabSimNaoParcial" displayName="TabSimNaoParcial" ref="B7:C11" totalsRowShown="0" headerRowDxfId="51" dataDxfId="50">
  <autoFilter ref="B7:C11"/>
  <tableColumns count="2">
    <tableColumn id="1" name="Item" dataDxfId="49"/>
    <tableColumn id="3" name="Nota" dataDxfId="48"/>
  </tableColumns>
  <tableStyleInfo name="TableStyleMedium2" showFirstColumn="0" showLastColumn="0" showRowStripes="1" showColumnStripes="0"/>
</table>
</file>

<file path=xl/tables/table10.xml><?xml version="1.0" encoding="utf-8"?>
<table xmlns="http://schemas.openxmlformats.org/spreadsheetml/2006/main" id="10" name="TabSimNaoNaoseaplica" displayName="TabSimNaoNaoseaplica" ref="B71:C74" totalsRowShown="0" headerRowDxfId="15" dataDxfId="14">
  <autoFilter ref="B71:C74"/>
  <tableColumns count="2">
    <tableColumn id="1" name="Item" dataDxfId="13"/>
    <tableColumn id="3" name="Nota" dataDxfId="12"/>
  </tableColumns>
  <tableStyleInfo name="TableStyleMedium2" showFirstColumn="0" showLastColumn="0" showRowStripes="1" showColumnStripes="0"/>
</table>
</file>

<file path=xl/tables/table11.xml><?xml version="1.0" encoding="utf-8"?>
<table xmlns="http://schemas.openxmlformats.org/spreadsheetml/2006/main" id="11" name="TabAltoMedioBaixo" displayName="TabAltoMedioBaixo" ref="B78:C81" totalsRowShown="0" headerRowDxfId="11" dataDxfId="10">
  <autoFilter ref="B78:C81"/>
  <tableColumns count="2">
    <tableColumn id="1" name="Item" dataDxfId="9"/>
    <tableColumn id="3" name="Nota" dataDxfId="8"/>
  </tableColumns>
  <tableStyleInfo name="TableStyleMedium2" showFirstColumn="0" showLastColumn="0" showRowStripes="1" showColumnStripes="0"/>
</table>
</file>

<file path=xl/tables/table12.xml><?xml version="1.0" encoding="utf-8"?>
<table xmlns="http://schemas.openxmlformats.org/spreadsheetml/2006/main" id="12" name="TabExclAte5Mais5Naoseaplica" displayName="TabExclAte5Mais5Naoseaplica" ref="B85:C89" totalsRowShown="0" headerRowDxfId="7" dataDxfId="6">
  <autoFilter ref="B85:C89"/>
  <tableColumns count="2">
    <tableColumn id="1" name="Item" dataDxfId="5"/>
    <tableColumn id="3" name="Nota" dataDxfId="4"/>
  </tableColumns>
  <tableStyleInfo name="TableStyleMedium2" showFirstColumn="0" showLastColumn="0" showRowStripes="1" showColumnStripes="0"/>
</table>
</file>

<file path=xl/tables/table13.xml><?xml version="1.0" encoding="utf-8"?>
<table xmlns="http://schemas.openxmlformats.org/spreadsheetml/2006/main" id="13" name="TabAltaMediaBaixa" displayName="TabAltaMediaBaixa" ref="B93:C96" totalsRowShown="0" headerRowDxfId="3" dataDxfId="2">
  <autoFilter ref="B93:C96"/>
  <tableColumns count="2">
    <tableColumn id="1" name="Item" dataDxfId="1"/>
    <tableColumn id="3" name="Nota" dataDxfId="0"/>
  </tableColumns>
  <tableStyleInfo name="TableStyleMedium2" showFirstColumn="0" showLastColumn="0" showRowStripes="1" showColumnStripes="0"/>
</table>
</file>

<file path=xl/tables/table2.xml><?xml version="1.0" encoding="utf-8"?>
<table xmlns="http://schemas.openxmlformats.org/spreadsheetml/2006/main" id="3" name="TabAltoMedioBaixoNaoseaplica" displayName="TabAltoMedioBaixoNaoseaplica" ref="B15:C19" totalsRowShown="0" headerRowDxfId="47" dataDxfId="46">
  <autoFilter ref="B15:C19"/>
  <tableColumns count="2">
    <tableColumn id="1" name="Item" dataDxfId="45"/>
    <tableColumn id="3" name="Nota" dataDxfId="44"/>
  </tableColumns>
  <tableStyleInfo name="TableStyleMedium2" showFirstColumn="0" showLastColumn="0" showRowStripes="1" showColumnStripes="0"/>
</table>
</file>

<file path=xl/tables/table3.xml><?xml version="1.0" encoding="utf-8"?>
<table xmlns="http://schemas.openxmlformats.org/spreadsheetml/2006/main" id="4" name="TabExclAte5Mais5" displayName="TabExclAte5Mais5" ref="B23:C26" totalsRowShown="0" headerRowDxfId="43" dataDxfId="42">
  <autoFilter ref="B23:C26"/>
  <tableColumns count="2">
    <tableColumn id="1" name="Item" dataDxfId="41"/>
    <tableColumn id="3" name="Nota" dataDxfId="40"/>
  </tableColumns>
  <tableStyleInfo name="TableStyleMedium2" showFirstColumn="0" showLastColumn="0" showRowStripes="1" showColumnStripes="0"/>
</table>
</file>

<file path=xl/tables/table4.xml><?xml version="1.0" encoding="utf-8"?>
<table xmlns="http://schemas.openxmlformats.org/spreadsheetml/2006/main" id="5" name="TabAte1000Acima100000" displayName="TabAte1000Acima100000" ref="B30:C34" totalsRowShown="0" headerRowDxfId="39" dataDxfId="38">
  <autoFilter ref="B30:C34"/>
  <tableColumns count="2">
    <tableColumn id="1" name="Item" dataDxfId="37"/>
    <tableColumn id="3" name="Nota" dataDxfId="36"/>
  </tableColumns>
  <tableStyleInfo name="TableStyleMedium2" showFirstColumn="0" showLastColumn="0" showRowStripes="1" showColumnStripes="0"/>
</table>
</file>

<file path=xl/tables/table5.xml><?xml version="1.0" encoding="utf-8"?>
<table xmlns="http://schemas.openxmlformats.org/spreadsheetml/2006/main" id="6" name="TabMunVarMunNacInt" displayName="TabMunVarMunNacInt" ref="B38:C43" totalsRowShown="0" headerRowDxfId="35" dataDxfId="34">
  <autoFilter ref="B38:C43"/>
  <tableColumns count="2">
    <tableColumn id="1" name="Item" dataDxfId="33"/>
    <tableColumn id="3" name="Nota" dataDxfId="32"/>
  </tableColumns>
  <tableStyleInfo name="TableStyleMedium2" showFirstColumn="0" showLastColumn="0" showRowStripes="1" showColumnStripes="0"/>
</table>
</file>

<file path=xl/tables/table6.xml><?xml version="1.0" encoding="utf-8"?>
<table xmlns="http://schemas.openxmlformats.org/spreadsheetml/2006/main" id="7" name="TabBoaMedRuim" displayName="TabBoaMedRuim" ref="B47:C53" totalsRowShown="0" headerRowDxfId="31" dataDxfId="30">
  <autoFilter ref="B47:C53"/>
  <tableColumns count="2">
    <tableColumn id="1" name="Item" dataDxfId="29"/>
    <tableColumn id="3" name="Nota" dataDxfId="28"/>
  </tableColumns>
  <tableStyleInfo name="TableStyleMedium2" showFirstColumn="0" showLastColumn="0" showRowStripes="1" showColumnStripes="0"/>
</table>
</file>

<file path=xl/tables/table7.xml><?xml version="1.0" encoding="utf-8"?>
<table xmlns="http://schemas.openxmlformats.org/spreadsheetml/2006/main" id="8" name="TabAltaMediaBaixaNaoseaplica" displayName="TabAltaMediaBaixaNaoseaplica" ref="B57:C61" totalsRowShown="0" headerRowDxfId="27" dataDxfId="26">
  <autoFilter ref="B57:C61"/>
  <tableColumns count="2">
    <tableColumn id="1" name="Item" dataDxfId="25"/>
    <tableColumn id="3" name="Nota" dataDxfId="24"/>
  </tableColumns>
  <tableStyleInfo name="TableStyleMedium2" showFirstColumn="0" showLastColumn="0" showRowStripes="1" showColumnStripes="0"/>
</table>
</file>

<file path=xl/tables/table8.xml><?xml version="1.0" encoding="utf-8"?>
<table xmlns="http://schemas.openxmlformats.org/spreadsheetml/2006/main" id="9" name="TabValorProposto" displayName="TabValorProposto" ref="E7:F12" totalsRowShown="0" headerRowDxfId="23" dataDxfId="22">
  <autoFilter ref="E7:F12"/>
  <tableColumns count="2">
    <tableColumn id="1" name="Item" dataDxfId="21"/>
    <tableColumn id="3" name="Nota" dataDxfId="20"/>
  </tableColumns>
  <tableStyleInfo name="TableStyleMedium2" showFirstColumn="0" showLastColumn="0" showRowStripes="1" showColumnStripes="0"/>
</table>
</file>

<file path=xl/tables/table9.xml><?xml version="1.0" encoding="utf-8"?>
<table xmlns="http://schemas.openxmlformats.org/spreadsheetml/2006/main" id="2" name="TabSimNao" displayName="TabSimNao" ref="B65:C67" totalsRowShown="0" headerRowDxfId="19" dataDxfId="18">
  <autoFilter ref="B65:C67"/>
  <tableColumns count="2">
    <tableColumn id="1" name="Item" dataDxfId="17"/>
    <tableColumn id="3" name="Nota" dataDxfId="16"/>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E1:M22"/>
  <sheetViews>
    <sheetView tabSelected="1" workbookViewId="0"/>
  </sheetViews>
  <sheetFormatPr defaultRowHeight="15" x14ac:dyDescent="0.25"/>
  <cols>
    <col min="1" max="3" width="9.140625" style="1"/>
    <col min="4" max="4" width="16.42578125" style="1" customWidth="1"/>
    <col min="5" max="5" width="8.5703125" style="1" customWidth="1"/>
    <col min="6" max="6" width="15.5703125" style="1" customWidth="1"/>
    <col min="7" max="7" width="7.140625" style="1" customWidth="1"/>
    <col min="8" max="8" width="12.85546875" style="1" customWidth="1"/>
    <col min="9" max="11" width="9.140625" style="1"/>
    <col min="12" max="12" width="15" style="1" customWidth="1"/>
    <col min="13" max="15" width="12.28515625" style="1" bestFit="1" customWidth="1"/>
    <col min="16" max="16" width="2.140625" style="1" customWidth="1"/>
    <col min="17" max="17" width="16.85546875" style="1" bestFit="1" customWidth="1"/>
    <col min="18" max="16384" width="9.140625" style="1"/>
  </cols>
  <sheetData>
    <row r="1" spans="5:13" ht="6.75" customHeight="1" x14ac:dyDescent="0.25"/>
    <row r="3" spans="5:13" ht="31.5" x14ac:dyDescent="0.25">
      <c r="E3" s="68"/>
      <c r="F3" s="68"/>
      <c r="G3" s="68"/>
      <c r="H3" s="68"/>
      <c r="I3" s="68"/>
      <c r="J3" s="68"/>
      <c r="K3" s="68"/>
      <c r="L3" s="68"/>
      <c r="M3" s="68"/>
    </row>
    <row r="4" spans="5:13" ht="18.75" customHeight="1" x14ac:dyDescent="0.25">
      <c r="E4" s="67"/>
      <c r="F4" s="67"/>
      <c r="G4" s="67"/>
      <c r="H4" s="67"/>
      <c r="I4" s="67"/>
      <c r="J4" s="67"/>
      <c r="K4" s="67"/>
      <c r="L4" s="67"/>
      <c r="M4" s="67"/>
    </row>
    <row r="7" spans="5:13" ht="24" customHeight="1" x14ac:dyDescent="0.25"/>
    <row r="10" spans="5:13" ht="21.75" customHeight="1" x14ac:dyDescent="0.25"/>
    <row r="14" spans="5:13" ht="21.75" customHeight="1" x14ac:dyDescent="0.25"/>
    <row r="21" spans="5:13" ht="42" customHeight="1" x14ac:dyDescent="0.25">
      <c r="E21" s="69"/>
      <c r="F21" s="69"/>
      <c r="G21" s="69"/>
      <c r="H21" s="69"/>
      <c r="I21" s="69"/>
      <c r="J21" s="69"/>
      <c r="K21" s="69"/>
      <c r="L21" s="69"/>
      <c r="M21" s="69"/>
    </row>
    <row r="22" spans="5:13" ht="18.75" x14ac:dyDescent="0.25">
      <c r="E22" s="70"/>
      <c r="F22" s="70"/>
      <c r="G22" s="70"/>
      <c r="H22" s="70"/>
      <c r="I22" s="70"/>
      <c r="J22" s="70"/>
      <c r="K22" s="70"/>
      <c r="L22" s="70"/>
      <c r="M22" s="70"/>
    </row>
  </sheetData>
  <mergeCells count="4">
    <mergeCell ref="E4:M4"/>
    <mergeCell ref="E3:M3"/>
    <mergeCell ref="E21:M21"/>
    <mergeCell ref="E22:M22"/>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V96"/>
  <sheetViews>
    <sheetView showGridLines="0" workbookViewId="0"/>
  </sheetViews>
  <sheetFormatPr defaultRowHeight="15" x14ac:dyDescent="0.25"/>
  <cols>
    <col min="1" max="1" width="9.140625" style="1"/>
    <col min="2" max="3" width="48.5703125" style="1" customWidth="1"/>
    <col min="4" max="4" width="6.7109375" customWidth="1"/>
    <col min="5" max="7" width="48.5703125" customWidth="1"/>
    <col min="8" max="8" width="31.7109375" style="1" customWidth="1"/>
    <col min="9" max="9" width="54.7109375" style="1" customWidth="1"/>
    <col min="10" max="10" width="14" style="1" customWidth="1"/>
    <col min="11" max="11" width="15.28515625" style="1" customWidth="1"/>
    <col min="12" max="12" width="12.28515625" style="1" bestFit="1" customWidth="1"/>
    <col min="13" max="14" width="12.28515625" style="1" customWidth="1"/>
    <col min="15" max="15" width="12.85546875" style="1" customWidth="1"/>
    <col min="16" max="16" width="3.7109375" style="1" customWidth="1"/>
    <col min="17" max="17" width="1.7109375" style="1" customWidth="1"/>
    <col min="18" max="18" width="3.7109375" style="1" customWidth="1"/>
    <col min="19" max="19" width="13" style="1" customWidth="1"/>
    <col min="20" max="20" width="13.28515625" style="1" customWidth="1"/>
    <col min="21" max="16384" width="9.140625" style="1"/>
  </cols>
  <sheetData>
    <row r="1" spans="2:22" x14ac:dyDescent="0.25">
      <c r="B1" s="72"/>
      <c r="C1" s="72"/>
      <c r="D1" s="72"/>
      <c r="E1" s="72"/>
      <c r="F1" s="72"/>
    </row>
    <row r="2" spans="2:22" x14ac:dyDescent="0.25">
      <c r="B2" s="72"/>
      <c r="C2" s="72"/>
      <c r="D2" s="72"/>
      <c r="E2" s="72"/>
      <c r="F2" s="72"/>
    </row>
    <row r="3" spans="2:22" x14ac:dyDescent="0.25">
      <c r="B3" s="72"/>
      <c r="C3" s="72"/>
      <c r="D3" s="72"/>
      <c r="E3" s="72"/>
      <c r="F3" s="72"/>
    </row>
    <row r="4" spans="2:22" ht="23.25" x14ac:dyDescent="0.3">
      <c r="B4" s="72"/>
      <c r="C4" s="72"/>
      <c r="D4" s="72"/>
      <c r="E4" s="72"/>
      <c r="F4" s="72"/>
      <c r="H4" s="11"/>
      <c r="I4" s="2"/>
      <c r="K4" s="3"/>
    </row>
    <row r="5" spans="2:22" ht="25.5" customHeight="1" x14ac:dyDescent="0.3">
      <c r="B5" s="73" t="s">
        <v>79</v>
      </c>
      <c r="C5" s="73"/>
      <c r="D5" s="34"/>
      <c r="F5" s="15"/>
      <c r="G5" s="16"/>
      <c r="H5" s="17"/>
      <c r="I5" s="17"/>
      <c r="J5" s="18"/>
      <c r="K5" s="18"/>
      <c r="L5" s="18"/>
      <c r="M5" s="18"/>
      <c r="N5" s="18"/>
      <c r="O5" s="18"/>
      <c r="P5" s="18"/>
      <c r="Q5" s="18"/>
      <c r="R5" s="17"/>
      <c r="S5" s="17"/>
      <c r="T5" s="17"/>
      <c r="U5" s="17"/>
      <c r="V5" s="17"/>
    </row>
    <row r="6" spans="2:22" ht="34.5" customHeight="1" x14ac:dyDescent="0.25">
      <c r="B6" s="51" t="s">
        <v>26</v>
      </c>
      <c r="C6" s="35"/>
      <c r="D6" s="34"/>
      <c r="E6" s="71" t="s">
        <v>105</v>
      </c>
      <c r="F6" s="71"/>
      <c r="G6" s="45"/>
      <c r="H6" s="17"/>
      <c r="I6" s="17"/>
      <c r="J6" s="18"/>
      <c r="K6" s="18"/>
      <c r="L6" s="18"/>
      <c r="M6" s="18"/>
      <c r="N6" s="18"/>
      <c r="O6" s="18"/>
      <c r="P6" s="18"/>
      <c r="Q6" s="18"/>
      <c r="R6" s="17"/>
      <c r="S6" s="17"/>
      <c r="T6" s="17"/>
      <c r="U6" s="17"/>
      <c r="V6" s="17"/>
    </row>
    <row r="7" spans="2:22" ht="35.1" customHeight="1" x14ac:dyDescent="0.25">
      <c r="B7" s="36" t="s">
        <v>24</v>
      </c>
      <c r="C7" s="36" t="s">
        <v>25</v>
      </c>
      <c r="D7" s="34"/>
      <c r="E7" s="36" t="s">
        <v>24</v>
      </c>
      <c r="F7" s="36" t="s">
        <v>25</v>
      </c>
      <c r="G7" s="45"/>
      <c r="H7" s="12"/>
      <c r="I7" s="12"/>
      <c r="J7" s="12"/>
      <c r="K7" s="12"/>
      <c r="L7" s="19"/>
      <c r="M7" s="19"/>
      <c r="N7" s="18"/>
      <c r="O7" s="18"/>
      <c r="P7" s="17"/>
      <c r="Q7" s="12"/>
      <c r="R7" s="12"/>
      <c r="S7" s="17"/>
      <c r="T7" s="17"/>
      <c r="U7" s="17"/>
      <c r="V7" s="17"/>
    </row>
    <row r="8" spans="2:22" ht="15.75" x14ac:dyDescent="0.25">
      <c r="B8" s="37" t="s">
        <v>2</v>
      </c>
      <c r="C8" s="38">
        <v>10</v>
      </c>
      <c r="D8" s="34"/>
      <c r="E8" s="37">
        <v>0</v>
      </c>
      <c r="F8" s="38" t="s">
        <v>101</v>
      </c>
      <c r="G8" s="45"/>
      <c r="H8" s="12"/>
      <c r="I8" s="12"/>
      <c r="J8" s="12"/>
      <c r="K8" s="12"/>
      <c r="L8" s="12"/>
      <c r="M8" s="12"/>
      <c r="N8" s="18"/>
      <c r="O8" s="18"/>
      <c r="P8" s="17"/>
      <c r="Q8" s="10"/>
      <c r="R8" s="22"/>
      <c r="S8" s="17"/>
      <c r="T8" s="17"/>
      <c r="U8" s="17"/>
      <c r="V8" s="17"/>
    </row>
    <row r="9" spans="2:22" ht="15.75" x14ac:dyDescent="0.25">
      <c r="B9" s="37" t="s">
        <v>3</v>
      </c>
      <c r="C9" s="38">
        <v>0</v>
      </c>
      <c r="D9" s="34"/>
      <c r="E9" s="37">
        <v>500</v>
      </c>
      <c r="F9" s="38" t="s">
        <v>102</v>
      </c>
      <c r="G9" s="45"/>
      <c r="H9" s="10"/>
      <c r="I9" s="10"/>
      <c r="J9" s="10"/>
      <c r="K9" s="10"/>
      <c r="L9" s="12"/>
      <c r="M9" s="12"/>
      <c r="N9" s="18"/>
      <c r="O9" s="18"/>
      <c r="P9" s="17"/>
      <c r="Q9" s="10"/>
      <c r="R9" s="22"/>
      <c r="S9" s="17"/>
      <c r="T9" s="17"/>
      <c r="U9" s="17"/>
      <c r="V9" s="17"/>
    </row>
    <row r="10" spans="2:22" ht="15.75" x14ac:dyDescent="0.25">
      <c r="B10" s="37" t="s">
        <v>4</v>
      </c>
      <c r="C10" s="38">
        <v>5</v>
      </c>
      <c r="D10" s="34"/>
      <c r="E10" s="37">
        <v>1000</v>
      </c>
      <c r="F10" s="38" t="s">
        <v>103</v>
      </c>
      <c r="G10" s="45"/>
      <c r="H10" s="12"/>
      <c r="I10" s="12"/>
      <c r="J10" s="12"/>
      <c r="K10" s="12"/>
      <c r="L10" s="12"/>
      <c r="M10" s="12"/>
      <c r="N10" s="18"/>
      <c r="O10" s="18"/>
      <c r="P10" s="17"/>
      <c r="Q10" s="10"/>
      <c r="R10" s="22"/>
      <c r="S10" s="17"/>
      <c r="T10" s="17"/>
      <c r="U10" s="17"/>
      <c r="V10" s="17"/>
    </row>
    <row r="11" spans="2:22" ht="15.75" x14ac:dyDescent="0.25">
      <c r="B11" s="39" t="s">
        <v>69</v>
      </c>
      <c r="C11" s="40">
        <v>0</v>
      </c>
      <c r="D11" s="34"/>
      <c r="E11" s="37">
        <v>1500</v>
      </c>
      <c r="F11" s="40" t="s">
        <v>104</v>
      </c>
      <c r="G11" s="45"/>
      <c r="H11" s="10"/>
      <c r="I11" s="10"/>
      <c r="J11" s="10"/>
      <c r="K11" s="10"/>
      <c r="L11" s="10"/>
      <c r="M11" s="10"/>
      <c r="N11" s="18"/>
      <c r="O11" s="18"/>
      <c r="P11" s="17"/>
      <c r="Q11" s="10"/>
      <c r="R11" s="22"/>
      <c r="S11" s="17"/>
      <c r="T11" s="17"/>
      <c r="U11" s="17"/>
      <c r="V11" s="17"/>
    </row>
    <row r="12" spans="2:22" ht="15.75" x14ac:dyDescent="0.25">
      <c r="B12" s="39"/>
      <c r="C12" s="40"/>
      <c r="D12" s="34"/>
      <c r="E12" s="50">
        <v>2000</v>
      </c>
      <c r="F12" s="46" t="s">
        <v>106</v>
      </c>
      <c r="G12" s="45"/>
      <c r="H12" s="10"/>
      <c r="I12" s="10"/>
      <c r="J12" s="10"/>
      <c r="K12" s="10"/>
      <c r="L12" s="10"/>
      <c r="M12" s="10"/>
      <c r="N12" s="18"/>
      <c r="O12" s="18"/>
      <c r="P12" s="17"/>
      <c r="Q12" s="10"/>
      <c r="R12" s="22"/>
      <c r="S12" s="17"/>
      <c r="T12" s="17"/>
      <c r="U12" s="17"/>
      <c r="V12" s="17"/>
    </row>
    <row r="13" spans="2:22" ht="15.75" x14ac:dyDescent="0.25">
      <c r="B13" s="39"/>
      <c r="C13" s="40"/>
      <c r="D13" s="34"/>
      <c r="E13" s="45"/>
      <c r="F13" s="45"/>
      <c r="G13" s="45"/>
      <c r="H13" s="12"/>
      <c r="I13" s="12"/>
      <c r="J13" s="12"/>
      <c r="K13" s="12"/>
      <c r="L13" s="12"/>
      <c r="M13" s="12"/>
      <c r="N13" s="18"/>
      <c r="O13" s="18"/>
      <c r="P13" s="17"/>
      <c r="Q13" s="10"/>
      <c r="R13" s="22"/>
      <c r="S13" s="17"/>
      <c r="T13" s="17"/>
      <c r="U13" s="17"/>
      <c r="V13" s="17"/>
    </row>
    <row r="14" spans="2:22" ht="15.75" x14ac:dyDescent="0.25">
      <c r="B14" s="51" t="s">
        <v>88</v>
      </c>
      <c r="C14" s="35"/>
      <c r="D14" s="34"/>
      <c r="E14" s="71" t="s">
        <v>121</v>
      </c>
      <c r="F14" s="71"/>
      <c r="G14" s="45"/>
      <c r="H14" s="10"/>
      <c r="I14" s="10"/>
      <c r="J14" s="10"/>
      <c r="K14" s="10"/>
      <c r="L14" s="10"/>
      <c r="M14" s="10"/>
      <c r="N14" s="18"/>
      <c r="O14" s="18"/>
      <c r="P14" s="17"/>
      <c r="Q14" s="10"/>
      <c r="R14" s="22"/>
      <c r="S14" s="17"/>
      <c r="T14" s="17"/>
      <c r="U14" s="17"/>
      <c r="V14" s="17"/>
    </row>
    <row r="15" spans="2:22" ht="15.75" x14ac:dyDescent="0.25">
      <c r="B15" s="36" t="s">
        <v>24</v>
      </c>
      <c r="C15" s="36" t="s">
        <v>25</v>
      </c>
      <c r="D15" s="34"/>
      <c r="E15" s="65" t="s">
        <v>113</v>
      </c>
      <c r="F15" s="66" t="s">
        <v>118</v>
      </c>
      <c r="G15" s="20"/>
      <c r="H15" s="12"/>
      <c r="I15" s="12"/>
      <c r="J15" s="12"/>
      <c r="K15" s="12"/>
      <c r="L15" s="12"/>
      <c r="M15" s="12"/>
      <c r="N15" s="18"/>
      <c r="O15" s="18"/>
      <c r="P15" s="17"/>
      <c r="Q15" s="10"/>
      <c r="R15" s="22"/>
      <c r="S15" s="17"/>
      <c r="T15" s="17"/>
      <c r="U15" s="17"/>
      <c r="V15" s="17"/>
    </row>
    <row r="16" spans="2:22" ht="15.75" x14ac:dyDescent="0.25">
      <c r="B16" s="37" t="s">
        <v>5</v>
      </c>
      <c r="C16" s="38">
        <v>10</v>
      </c>
      <c r="D16" s="34"/>
      <c r="E16" s="37" t="s">
        <v>114</v>
      </c>
      <c r="F16" s="38" t="s">
        <v>117</v>
      </c>
      <c r="G16" s="21"/>
      <c r="H16" s="10"/>
      <c r="I16" s="10"/>
      <c r="J16" s="10"/>
      <c r="K16" s="10"/>
      <c r="L16" s="10"/>
      <c r="M16" s="10"/>
      <c r="N16" s="18"/>
      <c r="O16" s="18"/>
      <c r="P16" s="17"/>
      <c r="Q16" s="10"/>
      <c r="R16" s="22"/>
      <c r="S16" s="17"/>
      <c r="T16" s="17"/>
      <c r="U16" s="17"/>
      <c r="V16" s="17"/>
    </row>
    <row r="17" spans="2:22" ht="15.75" x14ac:dyDescent="0.25">
      <c r="B17" s="37" t="s">
        <v>6</v>
      </c>
      <c r="C17" s="38">
        <v>5</v>
      </c>
      <c r="D17" s="34"/>
      <c r="E17" s="65" t="s">
        <v>115</v>
      </c>
      <c r="F17" s="66" t="s">
        <v>116</v>
      </c>
      <c r="G17" s="47"/>
      <c r="H17" s="12"/>
      <c r="I17" s="12"/>
      <c r="J17" s="12"/>
      <c r="K17" s="12"/>
      <c r="L17" s="12"/>
      <c r="M17" s="12"/>
      <c r="N17" s="18"/>
      <c r="O17" s="18"/>
      <c r="P17" s="17"/>
      <c r="Q17" s="10"/>
      <c r="R17" s="22"/>
      <c r="S17" s="17"/>
      <c r="T17" s="17"/>
      <c r="U17" s="17"/>
      <c r="V17" s="17"/>
    </row>
    <row r="18" spans="2:22" ht="15.75" x14ac:dyDescent="0.25">
      <c r="B18" s="37" t="s">
        <v>7</v>
      </c>
      <c r="C18" s="38">
        <v>1</v>
      </c>
      <c r="D18" s="34"/>
      <c r="F18" s="17"/>
      <c r="G18" s="21"/>
      <c r="H18" s="10"/>
      <c r="I18" s="10"/>
      <c r="J18" s="10"/>
      <c r="K18" s="10"/>
      <c r="L18" s="10"/>
      <c r="M18" s="10"/>
      <c r="N18" s="18"/>
      <c r="O18" s="18"/>
      <c r="P18" s="17"/>
      <c r="Q18" s="10"/>
      <c r="R18" s="22"/>
      <c r="S18" s="17"/>
      <c r="T18" s="17"/>
      <c r="U18" s="17"/>
      <c r="V18" s="17"/>
    </row>
    <row r="19" spans="2:22" ht="15.75" x14ac:dyDescent="0.25">
      <c r="B19" s="39" t="s">
        <v>69</v>
      </c>
      <c r="C19" s="40">
        <v>0</v>
      </c>
      <c r="D19" s="34"/>
      <c r="F19" s="17"/>
      <c r="G19" s="17"/>
      <c r="H19" s="17"/>
      <c r="I19" s="17"/>
      <c r="J19" s="17"/>
      <c r="K19" s="17"/>
      <c r="L19" s="17"/>
      <c r="M19" s="17"/>
      <c r="N19" s="18"/>
      <c r="O19" s="18"/>
      <c r="P19" s="17"/>
      <c r="Q19" s="13"/>
      <c r="R19" s="22"/>
      <c r="S19" s="17"/>
      <c r="T19" s="17"/>
      <c r="U19" s="17"/>
      <c r="V19" s="17"/>
    </row>
    <row r="20" spans="2:22" ht="15.75" x14ac:dyDescent="0.25">
      <c r="B20" s="39"/>
      <c r="C20" s="40"/>
      <c r="D20" s="34"/>
      <c r="F20" s="17"/>
      <c r="G20" s="17"/>
      <c r="H20" s="17"/>
      <c r="I20" s="17"/>
      <c r="J20" s="17"/>
      <c r="K20" s="17"/>
      <c r="L20" s="17"/>
      <c r="M20" s="17"/>
      <c r="N20" s="18"/>
      <c r="O20" s="18"/>
      <c r="P20" s="17"/>
      <c r="Q20" s="13"/>
      <c r="R20" s="22"/>
      <c r="S20" s="17"/>
      <c r="T20" s="17"/>
      <c r="U20" s="17"/>
      <c r="V20" s="17"/>
    </row>
    <row r="21" spans="2:22" ht="15.75" x14ac:dyDescent="0.25">
      <c r="B21" s="39"/>
      <c r="C21" s="40"/>
      <c r="D21" s="34"/>
      <c r="F21" s="18"/>
      <c r="G21" s="17"/>
      <c r="H21" s="17"/>
      <c r="I21" s="17"/>
      <c r="J21" s="17"/>
      <c r="K21" s="17"/>
      <c r="L21" s="17"/>
      <c r="M21" s="17"/>
      <c r="N21" s="18"/>
      <c r="O21" s="18"/>
      <c r="P21" s="17"/>
      <c r="Q21" s="13"/>
      <c r="R21" s="22"/>
      <c r="S21" s="17"/>
      <c r="T21" s="17"/>
      <c r="U21" s="17"/>
      <c r="V21" s="17"/>
    </row>
    <row r="22" spans="2:22" ht="15.75" x14ac:dyDescent="0.25">
      <c r="B22" s="51" t="s">
        <v>28</v>
      </c>
      <c r="C22" s="35"/>
      <c r="D22" s="34"/>
      <c r="F22" s="18"/>
      <c r="G22" s="18"/>
      <c r="H22" s="18"/>
      <c r="I22" s="18"/>
      <c r="J22" s="18"/>
      <c r="K22" s="18"/>
      <c r="L22" s="18"/>
      <c r="M22" s="18"/>
      <c r="N22" s="18"/>
      <c r="O22" s="18"/>
      <c r="P22" s="17"/>
      <c r="Q22" s="13"/>
      <c r="R22" s="22"/>
      <c r="S22" s="17"/>
      <c r="T22" s="17"/>
      <c r="U22" s="17"/>
      <c r="V22" s="17"/>
    </row>
    <row r="23" spans="2:22" ht="21" x14ac:dyDescent="0.25">
      <c r="B23" s="36" t="s">
        <v>24</v>
      </c>
      <c r="C23" s="36" t="s">
        <v>25</v>
      </c>
      <c r="D23" s="34"/>
      <c r="F23" s="49"/>
      <c r="G23" s="18"/>
      <c r="H23" s="18"/>
      <c r="I23" s="18"/>
      <c r="J23" s="18"/>
      <c r="K23" s="18"/>
      <c r="L23" s="18"/>
      <c r="M23" s="18"/>
      <c r="N23" s="18"/>
      <c r="O23" s="18"/>
      <c r="P23" s="17"/>
      <c r="Q23" s="13"/>
      <c r="R23" s="22"/>
      <c r="S23" s="17"/>
      <c r="T23" s="17"/>
      <c r="U23" s="17"/>
      <c r="V23" s="17"/>
    </row>
    <row r="24" spans="2:22" ht="21" x14ac:dyDescent="0.25">
      <c r="B24" s="37" t="s">
        <v>23</v>
      </c>
      <c r="C24" s="38">
        <v>10</v>
      </c>
      <c r="D24" s="34"/>
      <c r="F24" s="48"/>
      <c r="G24" s="49"/>
      <c r="H24" s="12"/>
      <c r="I24" s="12"/>
      <c r="J24" s="12"/>
      <c r="K24" s="18"/>
      <c r="L24" s="19"/>
      <c r="M24" s="19"/>
      <c r="N24" s="18"/>
      <c r="O24" s="18"/>
      <c r="P24" s="17"/>
      <c r="Q24" s="13"/>
      <c r="R24" s="22"/>
      <c r="S24" s="17"/>
      <c r="T24" s="17"/>
      <c r="U24" s="17"/>
      <c r="V24" s="17"/>
    </row>
    <row r="25" spans="2:22" ht="15.75" x14ac:dyDescent="0.25">
      <c r="B25" s="37" t="s">
        <v>20</v>
      </c>
      <c r="C25" s="38">
        <v>5</v>
      </c>
      <c r="D25" s="34"/>
      <c r="F25" s="48"/>
      <c r="G25" s="47"/>
      <c r="H25" s="12"/>
      <c r="I25" s="12"/>
      <c r="J25" s="12"/>
      <c r="K25" s="12"/>
      <c r="L25" s="12"/>
      <c r="M25" s="12"/>
      <c r="N25" s="18"/>
      <c r="O25" s="18"/>
      <c r="P25" s="17"/>
      <c r="Q25" s="10"/>
      <c r="R25" s="10"/>
      <c r="S25" s="17"/>
      <c r="T25" s="17"/>
      <c r="U25" s="17"/>
      <c r="V25" s="17"/>
    </row>
    <row r="26" spans="2:22" ht="15.75" x14ac:dyDescent="0.25">
      <c r="B26" s="37" t="s">
        <v>21</v>
      </c>
      <c r="C26" s="38">
        <v>1</v>
      </c>
      <c r="D26" s="34"/>
      <c r="F26" s="48"/>
      <c r="G26" s="21"/>
      <c r="H26" s="10"/>
      <c r="I26" s="10"/>
      <c r="J26" s="10"/>
      <c r="K26" s="10"/>
      <c r="L26" s="10"/>
      <c r="M26" s="10"/>
      <c r="N26" s="18"/>
      <c r="O26" s="18"/>
      <c r="P26" s="17"/>
      <c r="Q26" s="10"/>
      <c r="R26" s="10"/>
      <c r="S26" s="17"/>
      <c r="T26" s="17"/>
      <c r="U26" s="17"/>
      <c r="V26" s="17"/>
    </row>
    <row r="27" spans="2:22" ht="15.75" x14ac:dyDescent="0.25">
      <c r="B27" s="41"/>
      <c r="C27" s="41"/>
      <c r="D27" s="34"/>
      <c r="F27" s="18"/>
      <c r="G27" s="47"/>
      <c r="H27" s="12"/>
      <c r="I27" s="12"/>
      <c r="J27" s="12"/>
      <c r="K27" s="12"/>
      <c r="L27" s="12"/>
      <c r="M27" s="12"/>
      <c r="N27" s="18"/>
      <c r="O27" s="18"/>
      <c r="P27" s="17"/>
      <c r="Q27" s="10"/>
      <c r="R27" s="10"/>
      <c r="S27" s="17"/>
      <c r="T27" s="17"/>
      <c r="U27" s="17"/>
      <c r="V27" s="17"/>
    </row>
    <row r="28" spans="2:22" ht="15.75" x14ac:dyDescent="0.25">
      <c r="B28" s="41"/>
      <c r="C28" s="42"/>
      <c r="D28" s="34"/>
      <c r="F28" s="17"/>
      <c r="G28" s="21"/>
      <c r="H28" s="10"/>
      <c r="I28" s="10"/>
      <c r="J28" s="10"/>
      <c r="K28" s="10"/>
      <c r="L28" s="10"/>
      <c r="M28" s="10"/>
      <c r="N28" s="18"/>
      <c r="O28" s="18"/>
      <c r="P28" s="17"/>
      <c r="Q28" s="10"/>
      <c r="R28" s="10"/>
      <c r="S28" s="17"/>
      <c r="T28" s="17"/>
      <c r="U28" s="17"/>
      <c r="V28" s="17"/>
    </row>
    <row r="29" spans="2:22" ht="15.75" x14ac:dyDescent="0.25">
      <c r="B29" s="71" t="s">
        <v>68</v>
      </c>
      <c r="C29" s="71"/>
      <c r="D29" s="34"/>
      <c r="F29" s="1"/>
      <c r="G29" s="47"/>
      <c r="H29" s="12"/>
      <c r="I29" s="12"/>
      <c r="J29" s="12"/>
      <c r="K29" s="12"/>
      <c r="L29" s="12"/>
      <c r="M29" s="12"/>
      <c r="N29" s="18"/>
      <c r="O29" s="18"/>
      <c r="P29" s="17"/>
      <c r="Q29" s="10"/>
      <c r="R29" s="10"/>
      <c r="S29" s="17"/>
      <c r="T29" s="17"/>
      <c r="U29" s="17"/>
      <c r="V29" s="17"/>
    </row>
    <row r="30" spans="2:22" ht="15.75" x14ac:dyDescent="0.25">
      <c r="B30" s="36" t="s">
        <v>24</v>
      </c>
      <c r="C30" s="36" t="s">
        <v>25</v>
      </c>
      <c r="D30" s="34"/>
      <c r="G30" s="21"/>
      <c r="H30" s="10"/>
      <c r="I30" s="10"/>
      <c r="J30" s="10"/>
      <c r="K30" s="10"/>
      <c r="L30" s="10"/>
      <c r="M30" s="10"/>
      <c r="N30" s="18"/>
      <c r="O30" s="18"/>
      <c r="P30" s="17"/>
      <c r="Q30" s="10"/>
      <c r="R30" s="10"/>
      <c r="S30" s="17"/>
      <c r="T30" s="17"/>
      <c r="U30" s="17"/>
      <c r="V30" s="17"/>
    </row>
    <row r="31" spans="2:22" ht="15.75" x14ac:dyDescent="0.25">
      <c r="B31" s="37" t="s">
        <v>70</v>
      </c>
      <c r="C31" s="38">
        <v>5</v>
      </c>
      <c r="D31" s="34"/>
      <c r="G31" s="18"/>
      <c r="H31" s="18"/>
      <c r="I31" s="18"/>
      <c r="J31" s="18"/>
      <c r="K31" s="18"/>
      <c r="L31" s="18"/>
      <c r="M31" s="18"/>
      <c r="N31" s="18"/>
      <c r="O31" s="18"/>
      <c r="P31" s="18"/>
      <c r="Q31" s="18"/>
      <c r="R31" s="17"/>
      <c r="S31" s="17"/>
      <c r="T31" s="17"/>
      <c r="U31" s="17"/>
      <c r="V31" s="17"/>
    </row>
    <row r="32" spans="2:22" ht="15.75" x14ac:dyDescent="0.25">
      <c r="B32" s="37" t="s">
        <v>71</v>
      </c>
      <c r="C32" s="38">
        <v>7</v>
      </c>
      <c r="D32" s="34"/>
      <c r="G32" s="17"/>
      <c r="H32" s="17"/>
      <c r="I32" s="17"/>
      <c r="J32" s="17"/>
      <c r="K32" s="17"/>
      <c r="L32" s="17"/>
      <c r="M32" s="17"/>
      <c r="N32" s="17"/>
      <c r="O32" s="17"/>
      <c r="P32" s="17"/>
      <c r="Q32" s="17"/>
      <c r="R32" s="17"/>
      <c r="S32" s="17"/>
      <c r="T32" s="17"/>
      <c r="U32" s="17"/>
      <c r="V32" s="17"/>
    </row>
    <row r="33" spans="2:7" ht="15.75" x14ac:dyDescent="0.25">
      <c r="B33" s="37" t="s">
        <v>72</v>
      </c>
      <c r="C33" s="38">
        <v>9</v>
      </c>
      <c r="D33" s="34"/>
      <c r="F33" s="1"/>
      <c r="G33" s="1"/>
    </row>
    <row r="34" spans="2:7" ht="15.75" x14ac:dyDescent="0.25">
      <c r="B34" s="39" t="s">
        <v>73</v>
      </c>
      <c r="C34" s="40">
        <v>10</v>
      </c>
      <c r="D34" s="34"/>
      <c r="F34" s="1"/>
      <c r="G34" s="1"/>
    </row>
    <row r="35" spans="2:7" ht="15.75" x14ac:dyDescent="0.25">
      <c r="B35" s="42"/>
      <c r="C35" s="42"/>
      <c r="D35" s="34"/>
      <c r="F35" s="1"/>
      <c r="G35" s="1"/>
    </row>
    <row r="36" spans="2:7" ht="15.75" x14ac:dyDescent="0.25">
      <c r="B36" s="42"/>
      <c r="C36" s="42"/>
      <c r="D36" s="34"/>
      <c r="F36" s="1"/>
      <c r="G36" s="1"/>
    </row>
    <row r="37" spans="2:7" ht="15.75" x14ac:dyDescent="0.25">
      <c r="B37" s="71" t="s">
        <v>96</v>
      </c>
      <c r="C37" s="71"/>
      <c r="D37" s="34"/>
      <c r="F37" s="1"/>
      <c r="G37" s="1"/>
    </row>
    <row r="38" spans="2:7" ht="15.75" x14ac:dyDescent="0.25">
      <c r="B38" s="36" t="s">
        <v>24</v>
      </c>
      <c r="C38" s="36" t="s">
        <v>25</v>
      </c>
      <c r="D38" s="34"/>
      <c r="E38" s="34"/>
      <c r="F38" s="34"/>
      <c r="G38" s="1"/>
    </row>
    <row r="39" spans="2:7" ht="15.75" x14ac:dyDescent="0.25">
      <c r="B39" s="37" t="s">
        <v>74</v>
      </c>
      <c r="C39" s="38">
        <v>1</v>
      </c>
      <c r="D39" s="34"/>
      <c r="E39" s="34"/>
      <c r="F39" s="34"/>
    </row>
    <row r="40" spans="2:7" ht="15.75" x14ac:dyDescent="0.25">
      <c r="B40" s="37" t="s">
        <v>94</v>
      </c>
      <c r="C40" s="38">
        <v>3</v>
      </c>
      <c r="D40" s="34"/>
      <c r="E40" s="34"/>
      <c r="F40" s="34"/>
    </row>
    <row r="41" spans="2:7" ht="15.75" x14ac:dyDescent="0.25">
      <c r="B41" s="54" t="s">
        <v>95</v>
      </c>
      <c r="C41" s="55">
        <v>5</v>
      </c>
      <c r="D41" s="34"/>
      <c r="E41" s="34"/>
      <c r="F41" s="34"/>
    </row>
    <row r="42" spans="2:7" ht="15.75" x14ac:dyDescent="0.25">
      <c r="B42" s="37" t="s">
        <v>75</v>
      </c>
      <c r="C42" s="38">
        <v>10</v>
      </c>
      <c r="D42" s="34"/>
      <c r="E42" s="34"/>
      <c r="F42" s="34"/>
    </row>
    <row r="43" spans="2:7" ht="15.75" x14ac:dyDescent="0.25">
      <c r="B43" s="50" t="s">
        <v>76</v>
      </c>
      <c r="C43" s="56">
        <v>7</v>
      </c>
      <c r="D43" s="34"/>
      <c r="E43" s="34"/>
      <c r="F43" s="34"/>
    </row>
    <row r="44" spans="2:7" ht="15.75" x14ac:dyDescent="0.25">
      <c r="B44" s="42"/>
      <c r="C44" s="42"/>
      <c r="D44" s="34"/>
      <c r="E44" s="34"/>
      <c r="F44" s="34"/>
    </row>
    <row r="45" spans="2:7" ht="15.75" x14ac:dyDescent="0.25">
      <c r="B45" s="42"/>
      <c r="C45" s="42"/>
      <c r="D45" s="34"/>
      <c r="E45" s="34"/>
      <c r="F45" s="34"/>
    </row>
    <row r="46" spans="2:7" ht="31.5" customHeight="1" x14ac:dyDescent="0.25">
      <c r="B46" s="71" t="s">
        <v>100</v>
      </c>
      <c r="C46" s="71"/>
      <c r="D46" s="34"/>
      <c r="E46" s="34"/>
      <c r="F46" s="34"/>
    </row>
    <row r="47" spans="2:7" ht="15.75" x14ac:dyDescent="0.25">
      <c r="B47" s="36" t="s">
        <v>24</v>
      </c>
      <c r="C47" s="36" t="s">
        <v>25</v>
      </c>
      <c r="D47" s="34"/>
      <c r="E47" s="34"/>
      <c r="F47" s="34"/>
    </row>
    <row r="48" spans="2:7" ht="15.75" x14ac:dyDescent="0.25">
      <c r="B48" s="37" t="s">
        <v>97</v>
      </c>
      <c r="C48" s="38">
        <v>10</v>
      </c>
      <c r="D48" s="34"/>
      <c r="E48" s="34"/>
      <c r="F48" s="34"/>
    </row>
    <row r="49" spans="2:6" ht="15.75" x14ac:dyDescent="0.25">
      <c r="B49" s="37" t="s">
        <v>98</v>
      </c>
      <c r="C49" s="38">
        <v>8</v>
      </c>
      <c r="D49" s="34"/>
      <c r="E49" s="34"/>
      <c r="F49" s="34"/>
    </row>
    <row r="50" spans="2:6" ht="15.75" x14ac:dyDescent="0.25">
      <c r="B50" s="37" t="s">
        <v>77</v>
      </c>
      <c r="C50" s="38">
        <v>5</v>
      </c>
      <c r="D50" s="34"/>
      <c r="E50" s="34"/>
      <c r="F50" s="34"/>
    </row>
    <row r="51" spans="2:6" ht="15.75" x14ac:dyDescent="0.25">
      <c r="B51" s="57" t="s">
        <v>83</v>
      </c>
      <c r="C51" s="58">
        <v>3</v>
      </c>
      <c r="D51" s="34"/>
      <c r="E51" s="34"/>
      <c r="F51" s="34"/>
    </row>
    <row r="52" spans="2:6" ht="15.75" x14ac:dyDescent="0.25">
      <c r="B52" s="59" t="s">
        <v>99</v>
      </c>
      <c r="C52" s="60">
        <v>1</v>
      </c>
      <c r="D52" s="34"/>
      <c r="E52" s="34"/>
      <c r="F52" s="34"/>
    </row>
    <row r="53" spans="2:6" ht="15.75" x14ac:dyDescent="0.25">
      <c r="B53" s="57" t="s">
        <v>69</v>
      </c>
      <c r="C53" s="58">
        <v>7</v>
      </c>
      <c r="D53" s="34"/>
      <c r="E53" s="34"/>
      <c r="F53" s="34"/>
    </row>
    <row r="54" spans="2:6" ht="15.75" x14ac:dyDescent="0.25">
      <c r="B54" s="57"/>
      <c r="C54" s="58"/>
      <c r="D54" s="34"/>
      <c r="E54" s="34"/>
      <c r="F54" s="34"/>
    </row>
    <row r="55" spans="2:6" ht="15.75" x14ac:dyDescent="0.25">
      <c r="B55" s="57"/>
      <c r="C55" s="58"/>
      <c r="D55" s="34"/>
      <c r="E55" s="34"/>
      <c r="F55" s="34"/>
    </row>
    <row r="56" spans="2:6" ht="15.75" x14ac:dyDescent="0.25">
      <c r="B56" s="51" t="s">
        <v>92</v>
      </c>
      <c r="C56" s="35"/>
      <c r="D56" s="34"/>
      <c r="E56" s="34"/>
      <c r="F56" s="34"/>
    </row>
    <row r="57" spans="2:6" ht="15.75" x14ac:dyDescent="0.25">
      <c r="B57" s="36" t="s">
        <v>24</v>
      </c>
      <c r="C57" s="36" t="s">
        <v>25</v>
      </c>
      <c r="D57" s="34"/>
      <c r="E57" s="34"/>
      <c r="F57" s="34"/>
    </row>
    <row r="58" spans="2:6" ht="15.75" x14ac:dyDescent="0.25">
      <c r="B58" s="37" t="s">
        <v>82</v>
      </c>
      <c r="C58" s="38">
        <v>10</v>
      </c>
      <c r="D58" s="34"/>
      <c r="E58" s="34"/>
      <c r="F58" s="34"/>
    </row>
    <row r="59" spans="2:6" ht="15.75" x14ac:dyDescent="0.25">
      <c r="B59" s="37" t="s">
        <v>77</v>
      </c>
      <c r="C59" s="38">
        <v>5</v>
      </c>
      <c r="D59" s="34"/>
      <c r="E59" s="34"/>
      <c r="F59" s="34"/>
    </row>
    <row r="60" spans="2:6" ht="15.75" x14ac:dyDescent="0.25">
      <c r="B60" s="37" t="s">
        <v>83</v>
      </c>
      <c r="C60" s="38">
        <v>1</v>
      </c>
      <c r="D60" s="34"/>
      <c r="E60" s="34"/>
      <c r="F60" s="34"/>
    </row>
    <row r="61" spans="2:6" ht="15.75" x14ac:dyDescent="0.25">
      <c r="B61" s="39" t="s">
        <v>69</v>
      </c>
      <c r="C61" s="40">
        <v>0</v>
      </c>
      <c r="D61" s="34"/>
    </row>
    <row r="62" spans="2:6" x14ac:dyDescent="0.25">
      <c r="B62" s="17"/>
      <c r="C62" s="17"/>
    </row>
    <row r="63" spans="2:6" x14ac:dyDescent="0.25">
      <c r="B63" s="17"/>
      <c r="C63" s="17"/>
    </row>
    <row r="64" spans="2:6" ht="15.75" x14ac:dyDescent="0.25">
      <c r="B64" s="51" t="s">
        <v>86</v>
      </c>
      <c r="C64" s="35"/>
    </row>
    <row r="65" spans="2:3" ht="15.75" x14ac:dyDescent="0.25">
      <c r="B65" s="36" t="s">
        <v>24</v>
      </c>
      <c r="C65" s="36" t="s">
        <v>25</v>
      </c>
    </row>
    <row r="66" spans="2:3" ht="15.75" x14ac:dyDescent="0.25">
      <c r="B66" s="37" t="s">
        <v>2</v>
      </c>
      <c r="C66" s="38">
        <v>10</v>
      </c>
    </row>
    <row r="67" spans="2:3" ht="15.75" x14ac:dyDescent="0.25">
      <c r="B67" s="37" t="s">
        <v>3</v>
      </c>
      <c r="C67" s="38">
        <v>0</v>
      </c>
    </row>
    <row r="70" spans="2:3" ht="15.75" x14ac:dyDescent="0.25">
      <c r="B70" s="51" t="s">
        <v>87</v>
      </c>
      <c r="C70" s="35"/>
    </row>
    <row r="71" spans="2:3" ht="15.75" x14ac:dyDescent="0.25">
      <c r="B71" s="36" t="s">
        <v>24</v>
      </c>
      <c r="C71" s="36" t="s">
        <v>25</v>
      </c>
    </row>
    <row r="72" spans="2:3" ht="15.75" x14ac:dyDescent="0.25">
      <c r="B72" s="37" t="s">
        <v>2</v>
      </c>
      <c r="C72" s="38">
        <v>10</v>
      </c>
    </row>
    <row r="73" spans="2:3" ht="15.75" x14ac:dyDescent="0.25">
      <c r="B73" s="37" t="s">
        <v>3</v>
      </c>
      <c r="C73" s="38">
        <v>0</v>
      </c>
    </row>
    <row r="74" spans="2:3" ht="15.75" x14ac:dyDescent="0.25">
      <c r="B74" s="39" t="s">
        <v>69</v>
      </c>
      <c r="C74" s="40">
        <v>5</v>
      </c>
    </row>
    <row r="77" spans="2:3" ht="15.75" x14ac:dyDescent="0.25">
      <c r="B77" s="51" t="s">
        <v>27</v>
      </c>
      <c r="C77" s="35"/>
    </row>
    <row r="78" spans="2:3" ht="15.75" x14ac:dyDescent="0.25">
      <c r="B78" s="36" t="s">
        <v>24</v>
      </c>
      <c r="C78" s="36" t="s">
        <v>25</v>
      </c>
    </row>
    <row r="79" spans="2:3" ht="15.75" x14ac:dyDescent="0.25">
      <c r="B79" s="37" t="s">
        <v>5</v>
      </c>
      <c r="C79" s="38">
        <v>10</v>
      </c>
    </row>
    <row r="80" spans="2:3" ht="15.75" x14ac:dyDescent="0.25">
      <c r="B80" s="37" t="s">
        <v>6</v>
      </c>
      <c r="C80" s="38">
        <v>5</v>
      </c>
    </row>
    <row r="81" spans="2:3" ht="15.75" x14ac:dyDescent="0.25">
      <c r="B81" s="37" t="s">
        <v>7</v>
      </c>
      <c r="C81" s="38">
        <v>1</v>
      </c>
    </row>
    <row r="84" spans="2:3" ht="15.75" x14ac:dyDescent="0.25">
      <c r="B84" s="51" t="s">
        <v>89</v>
      </c>
      <c r="C84" s="35"/>
    </row>
    <row r="85" spans="2:3" ht="15.75" x14ac:dyDescent="0.25">
      <c r="B85" s="36" t="s">
        <v>24</v>
      </c>
      <c r="C85" s="36" t="s">
        <v>25</v>
      </c>
    </row>
    <row r="86" spans="2:3" ht="15.75" x14ac:dyDescent="0.25">
      <c r="B86" s="37" t="s">
        <v>23</v>
      </c>
      <c r="C86" s="38">
        <v>10</v>
      </c>
    </row>
    <row r="87" spans="2:3" ht="15.75" x14ac:dyDescent="0.25">
      <c r="B87" s="37" t="s">
        <v>20</v>
      </c>
      <c r="C87" s="38">
        <v>5</v>
      </c>
    </row>
    <row r="88" spans="2:3" ht="15.75" x14ac:dyDescent="0.25">
      <c r="B88" s="37" t="s">
        <v>21</v>
      </c>
      <c r="C88" s="38">
        <v>1</v>
      </c>
    </row>
    <row r="89" spans="2:3" ht="15.75" x14ac:dyDescent="0.25">
      <c r="B89" s="52" t="s">
        <v>69</v>
      </c>
      <c r="C89" s="53">
        <v>7</v>
      </c>
    </row>
    <row r="92" spans="2:3" ht="15.75" x14ac:dyDescent="0.25">
      <c r="B92" s="51" t="s">
        <v>81</v>
      </c>
      <c r="C92" s="35"/>
    </row>
    <row r="93" spans="2:3" ht="15.75" x14ac:dyDescent="0.25">
      <c r="B93" s="36" t="s">
        <v>24</v>
      </c>
      <c r="C93" s="36" t="s">
        <v>25</v>
      </c>
    </row>
    <row r="94" spans="2:3" ht="15.75" x14ac:dyDescent="0.25">
      <c r="B94" s="37" t="s">
        <v>82</v>
      </c>
      <c r="C94" s="38">
        <v>10</v>
      </c>
    </row>
    <row r="95" spans="2:3" ht="15.75" x14ac:dyDescent="0.25">
      <c r="B95" s="37" t="s">
        <v>77</v>
      </c>
      <c r="C95" s="38">
        <v>5</v>
      </c>
    </row>
    <row r="96" spans="2:3" ht="15.75" x14ac:dyDescent="0.25">
      <c r="B96" s="37" t="s">
        <v>83</v>
      </c>
      <c r="C96" s="38">
        <v>1</v>
      </c>
    </row>
  </sheetData>
  <mergeCells count="7">
    <mergeCell ref="B46:C46"/>
    <mergeCell ref="B1:F4"/>
    <mergeCell ref="B29:C29"/>
    <mergeCell ref="B37:C37"/>
    <mergeCell ref="B5:C5"/>
    <mergeCell ref="E6:F6"/>
    <mergeCell ref="E14:F14"/>
  </mergeCells>
  <pageMargins left="0.511811024" right="0.511811024" top="0.78740157499999996" bottom="0.78740157499999996" header="0.31496062000000002" footer="0.31496062000000002"/>
  <pageSetup paperSize="9"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zoomScaleNormal="100"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94" t="s">
        <v>29</v>
      </c>
      <c r="C3" s="94"/>
      <c r="D3" s="94"/>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0.16317991631799164</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15" customHeight="1" x14ac:dyDescent="0.25">
      <c r="B9" s="61" t="s">
        <v>18</v>
      </c>
      <c r="C9" s="24" t="s">
        <v>34</v>
      </c>
      <c r="D9" s="62">
        <v>3</v>
      </c>
      <c r="E9" s="14" t="s">
        <v>69</v>
      </c>
      <c r="F9" s="7">
        <f>VLOOKUP(E9,TabAltoMedioBaixoNaoseaplica[],2,FALSE)*D9</f>
        <v>0</v>
      </c>
      <c r="G9" s="96"/>
      <c r="H9" s="98"/>
      <c r="I9" s="75"/>
    </row>
    <row r="10" spans="2:10" ht="30" customHeight="1" x14ac:dyDescent="0.25">
      <c r="B10" s="61" t="s">
        <v>19</v>
      </c>
      <c r="C10" s="24" t="s">
        <v>110</v>
      </c>
      <c r="D10" s="62">
        <v>2</v>
      </c>
      <c r="E10" s="14" t="s">
        <v>69</v>
      </c>
      <c r="F10" s="7">
        <f>VLOOKUP(E10,TabSimNaoNaoseaplica[],2,FALSE)*D10</f>
        <v>10</v>
      </c>
      <c r="G10" s="89"/>
      <c r="H10" s="99"/>
      <c r="I10" s="76"/>
    </row>
    <row r="11" spans="2:10" ht="37.15" customHeight="1" x14ac:dyDescent="0.25">
      <c r="B11" s="9"/>
    </row>
    <row r="12" spans="2:10" ht="37.15"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350</v>
      </c>
      <c r="I13" s="84">
        <f>H13/H47</f>
        <v>0.73221757322175729</v>
      </c>
    </row>
    <row r="14" spans="2:10" ht="15" customHeight="1" x14ac:dyDescent="0.25">
      <c r="B14" s="80"/>
      <c r="C14" s="24" t="s">
        <v>90</v>
      </c>
      <c r="D14" s="62">
        <v>1</v>
      </c>
      <c r="E14" s="14" t="s">
        <v>69</v>
      </c>
      <c r="F14" s="7">
        <f>VLOOKUP(E14,TabExclAte5Mais5Naoseaplica[],2,FALSE)*D14</f>
        <v>7</v>
      </c>
      <c r="G14" s="82"/>
      <c r="H14" s="83"/>
      <c r="I14" s="84"/>
    </row>
    <row r="15" spans="2:10" ht="32.450000000000003" customHeight="1" x14ac:dyDescent="0.25">
      <c r="B15" s="81"/>
      <c r="C15" s="24" t="s">
        <v>91</v>
      </c>
      <c r="D15" s="62">
        <v>3</v>
      </c>
      <c r="E15" s="14" t="s">
        <v>3</v>
      </c>
      <c r="F15" s="7">
        <f>VLOOKUP(E15,TabSimNaoNaoseaplica[],2,FALSE)*D15</f>
        <v>0</v>
      </c>
      <c r="G15" s="82"/>
      <c r="H15" s="83"/>
      <c r="I15" s="84"/>
    </row>
    <row r="16" spans="2:10" ht="14.45" customHeight="1" x14ac:dyDescent="0.25">
      <c r="B16" s="79" t="s">
        <v>36</v>
      </c>
      <c r="C16" s="86" t="s">
        <v>37</v>
      </c>
      <c r="D16" s="88">
        <v>3</v>
      </c>
      <c r="E16" s="90" t="s">
        <v>83</v>
      </c>
      <c r="F16" s="92">
        <f>VLOOKUP(E16,TabAltaMediaBaixaNaoseaplica[],2,FALSE)*D16</f>
        <v>3</v>
      </c>
      <c r="G16" s="82"/>
      <c r="H16" s="83"/>
      <c r="I16" s="84"/>
    </row>
    <row r="17" spans="2:9" ht="14.45" customHeight="1" x14ac:dyDescent="0.25">
      <c r="B17" s="80"/>
      <c r="C17" s="87"/>
      <c r="D17" s="89"/>
      <c r="E17" s="91"/>
      <c r="F17" s="93"/>
      <c r="G17" s="82"/>
      <c r="H17" s="83"/>
      <c r="I17" s="84"/>
    </row>
    <row r="18" spans="2:9" ht="15" customHeight="1" x14ac:dyDescent="0.25">
      <c r="B18" s="80"/>
      <c r="C18" s="24" t="s">
        <v>38</v>
      </c>
      <c r="D18" s="62">
        <v>3</v>
      </c>
      <c r="E18" s="14" t="s">
        <v>69</v>
      </c>
      <c r="F18" s="7">
        <f>VLOOKUP(E18,TabAltaMediaBaixaNaoseaplica[],2,FALSE)*D18</f>
        <v>0</v>
      </c>
      <c r="G18" s="82"/>
      <c r="H18" s="83"/>
      <c r="I18" s="84"/>
    </row>
    <row r="19" spans="2:9" ht="15" customHeight="1" x14ac:dyDescent="0.25">
      <c r="B19" s="81"/>
      <c r="C19" s="24" t="s">
        <v>78</v>
      </c>
      <c r="D19" s="62">
        <v>3</v>
      </c>
      <c r="E19" s="14" t="s">
        <v>77</v>
      </c>
      <c r="F19" s="7">
        <f>VLOOKUP(E19,TabAltaMediaBaixaNaoseaplica[],2,FALSE)*D19</f>
        <v>15</v>
      </c>
      <c r="G19" s="82"/>
      <c r="H19" s="83"/>
      <c r="I19" s="84"/>
    </row>
    <row r="20" spans="2:9" ht="15" customHeight="1" x14ac:dyDescent="0.25">
      <c r="B20" s="61" t="s">
        <v>39</v>
      </c>
      <c r="C20" s="24" t="s">
        <v>42</v>
      </c>
      <c r="D20" s="62">
        <v>2</v>
      </c>
      <c r="E20" s="14" t="s">
        <v>7</v>
      </c>
      <c r="F20" s="7">
        <f>VLOOKUP(E20,TabAltoMedioBaixoNaoseaplica[],2,FALSE)*D20</f>
        <v>2</v>
      </c>
      <c r="G20" s="82"/>
      <c r="H20" s="83"/>
      <c r="I20" s="84"/>
    </row>
    <row r="21" spans="2:9" ht="15" customHeight="1" x14ac:dyDescent="0.25">
      <c r="B21" s="61" t="s">
        <v>40</v>
      </c>
      <c r="C21" s="31" t="s">
        <v>41</v>
      </c>
      <c r="D21" s="62">
        <v>2</v>
      </c>
      <c r="E21" s="14" t="s">
        <v>77</v>
      </c>
      <c r="F21" s="7">
        <f>VLOOKUP(E21,TabAltaMediaBaixaNaoseaplica[],2,FALSE)*D21</f>
        <v>10</v>
      </c>
      <c r="G21" s="82"/>
      <c r="H21" s="83"/>
      <c r="I21" s="84"/>
    </row>
    <row r="22" spans="2:9" ht="15" customHeight="1" x14ac:dyDescent="0.25">
      <c r="B22" s="85" t="s">
        <v>43</v>
      </c>
      <c r="C22" s="24" t="s">
        <v>44</v>
      </c>
      <c r="D22" s="62">
        <v>2</v>
      </c>
      <c r="E22" s="14" t="s">
        <v>83</v>
      </c>
      <c r="F22" s="7">
        <f>VLOOKUP(E22,'Parametros Gerais'!B58:C60,2,FALSE)*D22</f>
        <v>2</v>
      </c>
      <c r="G22" s="82"/>
      <c r="H22" s="83"/>
      <c r="I22" s="84"/>
    </row>
    <row r="23" spans="2:9" ht="15" customHeight="1" x14ac:dyDescent="0.25">
      <c r="B23" s="85"/>
      <c r="C23" s="24" t="s">
        <v>93</v>
      </c>
      <c r="D23" s="62">
        <v>1</v>
      </c>
      <c r="E23" s="14" t="s">
        <v>7</v>
      </c>
      <c r="F23" s="7">
        <f>VLOOKUP(E23,TabAltoMedioBaixo[],2,FALSE)*D23</f>
        <v>1</v>
      </c>
      <c r="G23" s="82"/>
      <c r="H23" s="83"/>
      <c r="I23" s="84"/>
    </row>
    <row r="24" spans="2:9" ht="18.75"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5.4393305439330547E-2</v>
      </c>
    </row>
    <row r="27" spans="2:9" ht="15" customHeight="1" x14ac:dyDescent="0.25">
      <c r="B27" s="81"/>
      <c r="C27" s="24" t="s">
        <v>48</v>
      </c>
      <c r="D27" s="62">
        <v>2</v>
      </c>
      <c r="E27" s="14" t="s">
        <v>69</v>
      </c>
      <c r="F27" s="7">
        <f>VLOOKUP(E27,TabSimNaoNaoseaplica[],2,FALSE)*D27</f>
        <v>10</v>
      </c>
      <c r="G27" s="82"/>
      <c r="H27" s="83"/>
      <c r="I27" s="84"/>
    </row>
    <row r="28" spans="2:9" ht="15" customHeight="1" x14ac:dyDescent="0.25">
      <c r="B28" s="79" t="s">
        <v>49</v>
      </c>
      <c r="C28" s="24" t="s">
        <v>50</v>
      </c>
      <c r="D28" s="62">
        <v>2</v>
      </c>
      <c r="E28" s="14" t="s">
        <v>7</v>
      </c>
      <c r="F28" s="7">
        <f>VLOOKUP(E28,TabAltoMedioBaixoNaoseaplica[],2,FALSE)*D28</f>
        <v>2</v>
      </c>
      <c r="G28" s="82"/>
      <c r="H28" s="83"/>
      <c r="I28" s="84"/>
    </row>
    <row r="29" spans="2:9" ht="1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24</v>
      </c>
      <c r="I36" s="74">
        <f>H36/H47</f>
        <v>5.0209205020920501E-2</v>
      </c>
    </row>
    <row r="37" spans="2:9" ht="15" customHeight="1" x14ac:dyDescent="0.25">
      <c r="B37" s="23" t="s">
        <v>59</v>
      </c>
      <c r="C37" s="24" t="s">
        <v>119</v>
      </c>
      <c r="D37" s="62">
        <v>1</v>
      </c>
      <c r="E37" s="14" t="s">
        <v>76</v>
      </c>
      <c r="F37" s="7">
        <f>VLOOKUP(E37,TabMunVarMunNacInt[],2,FALSE)*D37</f>
        <v>7</v>
      </c>
      <c r="G37" s="96"/>
      <c r="H37" s="98"/>
      <c r="I37" s="75"/>
    </row>
    <row r="38" spans="2:9" ht="15" customHeight="1" x14ac:dyDescent="0.25">
      <c r="B38" s="79" t="s">
        <v>60</v>
      </c>
      <c r="C38" s="24" t="s">
        <v>61</v>
      </c>
      <c r="D38" s="62">
        <v>2</v>
      </c>
      <c r="E38" s="14" t="s">
        <v>3</v>
      </c>
      <c r="F38" s="7">
        <f>VLOOKUP(E38,TabSimNao[],2,FALSE)*D38</f>
        <v>0</v>
      </c>
      <c r="G38" s="96"/>
      <c r="H38" s="98"/>
      <c r="I38" s="75"/>
    </row>
    <row r="39" spans="2:9" ht="15" customHeight="1" x14ac:dyDescent="0.25">
      <c r="B39" s="81"/>
      <c r="C39" s="24" t="s">
        <v>122</v>
      </c>
      <c r="D39" s="62">
        <v>2</v>
      </c>
      <c r="E39" s="14" t="s">
        <v>2</v>
      </c>
      <c r="F39" s="7">
        <f>VLOOKUP(E39,TabSimNao[],2,FALSE)*D39</f>
        <v>20</v>
      </c>
      <c r="G39" s="96"/>
      <c r="H39" s="98"/>
      <c r="I39" s="75"/>
    </row>
    <row r="40" spans="2:9" ht="15" customHeight="1" x14ac:dyDescent="0.25">
      <c r="B40" s="106" t="s">
        <v>62</v>
      </c>
      <c r="C40" s="24" t="s">
        <v>63</v>
      </c>
      <c r="D40" s="62">
        <v>2</v>
      </c>
      <c r="E40" s="14" t="s">
        <v>99</v>
      </c>
      <c r="F40" s="7">
        <f>VLOOKUP(E40,TabBoaMedRuim[],2,FALSE)*D40</f>
        <v>2</v>
      </c>
      <c r="G40" s="96"/>
      <c r="H40" s="98"/>
      <c r="I40" s="75"/>
    </row>
    <row r="41" spans="2:9" ht="15" customHeight="1" x14ac:dyDescent="0.25">
      <c r="B41" s="107"/>
      <c r="C41" s="24" t="s">
        <v>65</v>
      </c>
      <c r="D41" s="62">
        <v>1</v>
      </c>
      <c r="E41" s="14" t="s">
        <v>83</v>
      </c>
      <c r="F41" s="7">
        <f>VLOOKUP(E41,TabBoaMedRuim[],2,FALSE)*D41</f>
        <v>3</v>
      </c>
      <c r="G41" s="96"/>
      <c r="H41" s="98"/>
      <c r="I41" s="75"/>
    </row>
    <row r="42" spans="2:9" ht="15" customHeight="1"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478</v>
      </c>
      <c r="I47" s="44">
        <f>I6+I13+I26+I33+I36</f>
        <v>1</v>
      </c>
    </row>
    <row r="48" spans="2:9" ht="21" x14ac:dyDescent="0.25">
      <c r="B48" s="104" t="s">
        <v>80</v>
      </c>
      <c r="C48" s="104"/>
      <c r="D48" s="104"/>
      <c r="E48" s="104"/>
      <c r="F48" s="104"/>
      <c r="G48" s="104"/>
      <c r="H48" s="105" t="str">
        <f>VLOOKUP(H47,TabValorProposto[],2,TRUE)</f>
        <v>NÃO PATROCINAR</v>
      </c>
      <c r="I48" s="105"/>
    </row>
  </sheetData>
  <mergeCells count="34">
    <mergeCell ref="B47:G47"/>
    <mergeCell ref="B48:G48"/>
    <mergeCell ref="H48:I48"/>
    <mergeCell ref="B32:C32"/>
    <mergeCell ref="B35:C35"/>
    <mergeCell ref="G36:G44"/>
    <mergeCell ref="H36:H44"/>
    <mergeCell ref="I36:I44"/>
    <mergeCell ref="B38:B39"/>
    <mergeCell ref="B40:B42"/>
    <mergeCell ref="B25:C25"/>
    <mergeCell ref="B26:B27"/>
    <mergeCell ref="G26:G30"/>
    <mergeCell ref="H26:H30"/>
    <mergeCell ref="I26:I30"/>
    <mergeCell ref="B28:B29"/>
    <mergeCell ref="B3:D3"/>
    <mergeCell ref="B2:D2"/>
    <mergeCell ref="B6:B8"/>
    <mergeCell ref="G6:G10"/>
    <mergeCell ref="H6:H10"/>
    <mergeCell ref="B5:C5"/>
    <mergeCell ref="I6:I10"/>
    <mergeCell ref="B12:C12"/>
    <mergeCell ref="B13:B15"/>
    <mergeCell ref="G13:G23"/>
    <mergeCell ref="H13:H23"/>
    <mergeCell ref="I13:I23"/>
    <mergeCell ref="B22:B23"/>
    <mergeCell ref="B16:B19"/>
    <mergeCell ref="C16:C17"/>
    <mergeCell ref="D16:D17"/>
    <mergeCell ref="E16:E17"/>
    <mergeCell ref="F16:F17"/>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20 F27 F37"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Gerais'!$B$58:$B$61</xm:f>
          </x14:formula1>
          <xm:sqref>E21 E18:E19 E16</xm:sqref>
        </x14:dataValidation>
        <x14:dataValidation type="list" allowBlank="1" showInputMessage="1" showErrorMessage="1">
          <x14:formula1>
            <xm:f>'Parametros Gerais'!$B$39:$B$43</xm:f>
          </x14:formula1>
          <xm:sqref>E37</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Gerais'!$B$16:$B$18</xm:f>
          </x14:formula1>
          <xm:sqref>E6:E8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J48"/>
  <sheetViews>
    <sheetView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109" t="s">
        <v>84</v>
      </c>
      <c r="C3" s="109"/>
      <c r="D3" s="109"/>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0.16317991631799164</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15" customHeight="1" x14ac:dyDescent="0.25">
      <c r="B9" s="61" t="s">
        <v>18</v>
      </c>
      <c r="C9" s="24" t="s">
        <v>34</v>
      </c>
      <c r="D9" s="62">
        <v>3</v>
      </c>
      <c r="E9" s="14" t="s">
        <v>69</v>
      </c>
      <c r="F9" s="7">
        <f>VLOOKUP(E9,TabAltoMedioBaixoNaoseaplica[],2,FALSE)*D9</f>
        <v>0</v>
      </c>
      <c r="G9" s="96"/>
      <c r="H9" s="98"/>
      <c r="I9" s="75"/>
    </row>
    <row r="10" spans="2:10" ht="30" customHeight="1" x14ac:dyDescent="0.25">
      <c r="B10" s="61" t="s">
        <v>19</v>
      </c>
      <c r="C10" s="24" t="s">
        <v>110</v>
      </c>
      <c r="D10" s="62">
        <v>2</v>
      </c>
      <c r="E10" s="14" t="s">
        <v>69</v>
      </c>
      <c r="F10" s="7">
        <f>VLOOKUP(E10,TabSimNaoNaoseaplica[],2,FALSE)*D10</f>
        <v>10</v>
      </c>
      <c r="G10" s="89"/>
      <c r="H10" s="99"/>
      <c r="I10" s="76"/>
    </row>
    <row r="11" spans="2:10" ht="37.15" customHeight="1" x14ac:dyDescent="0.25">
      <c r="B11" s="9"/>
    </row>
    <row r="12" spans="2:10" ht="37.15"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350</v>
      </c>
      <c r="I13" s="84">
        <f>H13/H47</f>
        <v>0.73221757322175729</v>
      </c>
    </row>
    <row r="14" spans="2:10" ht="15" customHeight="1" x14ac:dyDescent="0.25">
      <c r="B14" s="80"/>
      <c r="C14" s="24" t="s">
        <v>90</v>
      </c>
      <c r="D14" s="62">
        <v>1</v>
      </c>
      <c r="E14" s="14" t="s">
        <v>69</v>
      </c>
      <c r="F14" s="7">
        <f>VLOOKUP(E14,TabExclAte5Mais5Naoseaplica[],2,FALSE)*D14</f>
        <v>7</v>
      </c>
      <c r="G14" s="82"/>
      <c r="H14" s="83"/>
      <c r="I14" s="84"/>
    </row>
    <row r="15" spans="2:10" ht="32.450000000000003" customHeight="1" x14ac:dyDescent="0.25">
      <c r="B15" s="81"/>
      <c r="C15" s="24" t="s">
        <v>91</v>
      </c>
      <c r="D15" s="62">
        <v>3</v>
      </c>
      <c r="E15" s="14" t="s">
        <v>3</v>
      </c>
      <c r="F15" s="7">
        <f>VLOOKUP(E15,TabSimNaoNaoseaplica[],2,FALSE)*D15</f>
        <v>0</v>
      </c>
      <c r="G15" s="82"/>
      <c r="H15" s="83"/>
      <c r="I15" s="84"/>
    </row>
    <row r="16" spans="2:10" ht="14.45" customHeight="1" x14ac:dyDescent="0.25">
      <c r="B16" s="79" t="s">
        <v>36</v>
      </c>
      <c r="C16" s="86" t="s">
        <v>37</v>
      </c>
      <c r="D16" s="88">
        <v>3</v>
      </c>
      <c r="E16" s="90" t="s">
        <v>83</v>
      </c>
      <c r="F16" s="92">
        <f>VLOOKUP(E16,TabAltaMediaBaixaNaoseaplica[],2,FALSE)*D16</f>
        <v>3</v>
      </c>
      <c r="G16" s="82"/>
      <c r="H16" s="83"/>
      <c r="I16" s="84"/>
    </row>
    <row r="17" spans="2:9" ht="14.45" customHeight="1" x14ac:dyDescent="0.25">
      <c r="B17" s="80"/>
      <c r="C17" s="87"/>
      <c r="D17" s="89"/>
      <c r="E17" s="91"/>
      <c r="F17" s="93"/>
      <c r="G17" s="82"/>
      <c r="H17" s="83"/>
      <c r="I17" s="84"/>
    </row>
    <row r="18" spans="2:9" ht="15" customHeight="1" x14ac:dyDescent="0.25">
      <c r="B18" s="80"/>
      <c r="C18" s="24" t="s">
        <v>38</v>
      </c>
      <c r="D18" s="62">
        <v>3</v>
      </c>
      <c r="E18" s="14" t="s">
        <v>69</v>
      </c>
      <c r="F18" s="7">
        <f>VLOOKUP(E18,TabAltaMediaBaixaNaoseaplica[],2,FALSE)*D18</f>
        <v>0</v>
      </c>
      <c r="G18" s="82"/>
      <c r="H18" s="83"/>
      <c r="I18" s="84"/>
    </row>
    <row r="19" spans="2:9" ht="15" customHeight="1" x14ac:dyDescent="0.25">
      <c r="B19" s="81"/>
      <c r="C19" s="24" t="s">
        <v>78</v>
      </c>
      <c r="D19" s="62">
        <v>3</v>
      </c>
      <c r="E19" s="14" t="s">
        <v>77</v>
      </c>
      <c r="F19" s="7">
        <f>VLOOKUP(E19,TabAltaMediaBaixaNaoseaplica[],2,FALSE)*D19</f>
        <v>15</v>
      </c>
      <c r="G19" s="82"/>
      <c r="H19" s="83"/>
      <c r="I19" s="84"/>
    </row>
    <row r="20" spans="2:9" ht="15" customHeight="1" x14ac:dyDescent="0.25">
      <c r="B20" s="61" t="s">
        <v>39</v>
      </c>
      <c r="C20" s="24" t="s">
        <v>42</v>
      </c>
      <c r="D20" s="62">
        <v>2</v>
      </c>
      <c r="E20" s="14" t="s">
        <v>7</v>
      </c>
      <c r="F20" s="7">
        <f>VLOOKUP(E20,TabAltoMedioBaixoNaoseaplica[],2,FALSE)*D20</f>
        <v>2</v>
      </c>
      <c r="G20" s="82"/>
      <c r="H20" s="83"/>
      <c r="I20" s="84"/>
    </row>
    <row r="21" spans="2:9" ht="15" customHeight="1" x14ac:dyDescent="0.25">
      <c r="B21" s="61" t="s">
        <v>40</v>
      </c>
      <c r="C21" s="31" t="s">
        <v>41</v>
      </c>
      <c r="D21" s="62">
        <v>2</v>
      </c>
      <c r="E21" s="14" t="s">
        <v>77</v>
      </c>
      <c r="F21" s="7">
        <f>VLOOKUP(E21,TabAltaMediaBaixaNaoseaplica[],2,FALSE)*D21</f>
        <v>10</v>
      </c>
      <c r="G21" s="82"/>
      <c r="H21" s="83"/>
      <c r="I21" s="84"/>
    </row>
    <row r="22" spans="2:9" ht="15" customHeight="1" x14ac:dyDescent="0.25">
      <c r="B22" s="85" t="s">
        <v>43</v>
      </c>
      <c r="C22" s="24" t="s">
        <v>44</v>
      </c>
      <c r="D22" s="62">
        <v>2</v>
      </c>
      <c r="E22" s="14" t="s">
        <v>83</v>
      </c>
      <c r="F22" s="7">
        <f>VLOOKUP(E22,'Parametros Gerais'!B58:C60,2,FALSE)*D22</f>
        <v>2</v>
      </c>
      <c r="G22" s="82"/>
      <c r="H22" s="83"/>
      <c r="I22" s="84"/>
    </row>
    <row r="23" spans="2:9" ht="15" customHeight="1" x14ac:dyDescent="0.25">
      <c r="B23" s="85"/>
      <c r="C23" s="24" t="s">
        <v>93</v>
      </c>
      <c r="D23" s="62">
        <v>1</v>
      </c>
      <c r="E23" s="14" t="s">
        <v>7</v>
      </c>
      <c r="F23" s="7">
        <f>VLOOKUP(E23,TabAltoMedioBaixo[],2,FALSE)*D23</f>
        <v>1</v>
      </c>
      <c r="G23" s="82"/>
      <c r="H23" s="83"/>
      <c r="I23" s="84"/>
    </row>
    <row r="24" spans="2:9" ht="18.75"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5.4393305439330547E-2</v>
      </c>
    </row>
    <row r="27" spans="2:9" ht="15" customHeight="1" x14ac:dyDescent="0.25">
      <c r="B27" s="81"/>
      <c r="C27" s="24" t="s">
        <v>48</v>
      </c>
      <c r="D27" s="62">
        <v>2</v>
      </c>
      <c r="E27" s="14" t="s">
        <v>69</v>
      </c>
      <c r="F27" s="7">
        <f>VLOOKUP(E27,TabSimNaoNaoseaplica[],2,FALSE)*D27</f>
        <v>10</v>
      </c>
      <c r="G27" s="82"/>
      <c r="H27" s="83"/>
      <c r="I27" s="84"/>
    </row>
    <row r="28" spans="2:9" ht="15" customHeight="1" x14ac:dyDescent="0.25">
      <c r="B28" s="79" t="s">
        <v>49</v>
      </c>
      <c r="C28" s="24" t="s">
        <v>50</v>
      </c>
      <c r="D28" s="62">
        <v>2</v>
      </c>
      <c r="E28" s="14" t="s">
        <v>7</v>
      </c>
      <c r="F28" s="7">
        <f>VLOOKUP(E28,TabAltoMedioBaixoNaoseaplica[],2,FALSE)*D28</f>
        <v>2</v>
      </c>
      <c r="G28" s="82"/>
      <c r="H28" s="83"/>
      <c r="I28" s="84"/>
    </row>
    <row r="29" spans="2:9" ht="1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24</v>
      </c>
      <c r="I36" s="74">
        <f>H36/H47</f>
        <v>5.0209205020920501E-2</v>
      </c>
    </row>
    <row r="37" spans="2:9" ht="15" customHeight="1" x14ac:dyDescent="0.25">
      <c r="B37" s="23" t="s">
        <v>59</v>
      </c>
      <c r="C37" s="24" t="s">
        <v>119</v>
      </c>
      <c r="D37" s="62">
        <v>1</v>
      </c>
      <c r="E37" s="14" t="s">
        <v>76</v>
      </c>
      <c r="F37" s="7">
        <f>VLOOKUP(E37,TabMunVarMunNacInt[],2,FALSE)*D37</f>
        <v>7</v>
      </c>
      <c r="G37" s="96"/>
      <c r="H37" s="98"/>
      <c r="I37" s="75"/>
    </row>
    <row r="38" spans="2:9" ht="15" customHeight="1" x14ac:dyDescent="0.25">
      <c r="B38" s="79" t="s">
        <v>60</v>
      </c>
      <c r="C38" s="24" t="s">
        <v>61</v>
      </c>
      <c r="D38" s="62">
        <v>2</v>
      </c>
      <c r="E38" s="14" t="s">
        <v>3</v>
      </c>
      <c r="F38" s="7">
        <f>VLOOKUP(E38,TabSimNao[],2,FALSE)*D38</f>
        <v>0</v>
      </c>
      <c r="G38" s="96"/>
      <c r="H38" s="98"/>
      <c r="I38" s="75"/>
    </row>
    <row r="39" spans="2:9" ht="15" customHeight="1" x14ac:dyDescent="0.25">
      <c r="B39" s="81"/>
      <c r="C39" s="24" t="s">
        <v>122</v>
      </c>
      <c r="D39" s="62">
        <v>2</v>
      </c>
      <c r="E39" s="14" t="s">
        <v>2</v>
      </c>
      <c r="F39" s="7">
        <f>VLOOKUP(E39,TabSimNao[],2,FALSE)*D39</f>
        <v>20</v>
      </c>
      <c r="G39" s="96"/>
      <c r="H39" s="98"/>
      <c r="I39" s="75"/>
    </row>
    <row r="40" spans="2:9" ht="15" customHeight="1" x14ac:dyDescent="0.25">
      <c r="B40" s="106" t="s">
        <v>62</v>
      </c>
      <c r="C40" s="24" t="s">
        <v>63</v>
      </c>
      <c r="D40" s="62">
        <v>2</v>
      </c>
      <c r="E40" s="14" t="s">
        <v>99</v>
      </c>
      <c r="F40" s="7">
        <f>VLOOKUP(E40,TabBoaMedRuim[],2,FALSE)*D40</f>
        <v>2</v>
      </c>
      <c r="G40" s="96"/>
      <c r="H40" s="98"/>
      <c r="I40" s="75"/>
    </row>
    <row r="41" spans="2:9" ht="15" customHeight="1" x14ac:dyDescent="0.25">
      <c r="B41" s="107"/>
      <c r="C41" s="24" t="s">
        <v>65</v>
      </c>
      <c r="D41" s="62">
        <v>1</v>
      </c>
      <c r="E41" s="14" t="s">
        <v>83</v>
      </c>
      <c r="F41" s="7">
        <f>VLOOKUP(E41,TabBoaMedRuim[],2,FALSE)*D41</f>
        <v>3</v>
      </c>
      <c r="G41" s="96"/>
      <c r="H41" s="98"/>
      <c r="I41" s="75"/>
    </row>
    <row r="42" spans="2:9" ht="15" customHeight="1"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478</v>
      </c>
      <c r="I47" s="44">
        <f>I6+I13+I26+I33+I36</f>
        <v>1</v>
      </c>
    </row>
    <row r="48" spans="2:9" ht="21" x14ac:dyDescent="0.25">
      <c r="B48" s="104" t="s">
        <v>80</v>
      </c>
      <c r="C48" s="104"/>
      <c r="D48" s="104"/>
      <c r="E48" s="104"/>
      <c r="F48" s="104"/>
      <c r="G48" s="104"/>
      <c r="H48" s="105" t="str">
        <f>VLOOKUP(H47,TabValorProposto[],2,TRUE)</f>
        <v>NÃO PATROCINAR</v>
      </c>
      <c r="I48" s="105"/>
    </row>
  </sheetData>
  <mergeCells count="34">
    <mergeCell ref="B47:G47"/>
    <mergeCell ref="B48:G48"/>
    <mergeCell ref="H48:I48"/>
    <mergeCell ref="B32:C32"/>
    <mergeCell ref="B35:C35"/>
    <mergeCell ref="G36:G44"/>
    <mergeCell ref="H36:H44"/>
    <mergeCell ref="I36:I44"/>
    <mergeCell ref="B38:B39"/>
    <mergeCell ref="B40:B42"/>
    <mergeCell ref="B25:C25"/>
    <mergeCell ref="B26:B27"/>
    <mergeCell ref="G26:G30"/>
    <mergeCell ref="H26:H30"/>
    <mergeCell ref="I26:I30"/>
    <mergeCell ref="B28:B29"/>
    <mergeCell ref="I6:I10"/>
    <mergeCell ref="B12:C12"/>
    <mergeCell ref="B13:B15"/>
    <mergeCell ref="G13:G23"/>
    <mergeCell ref="H13:H23"/>
    <mergeCell ref="I13:I23"/>
    <mergeCell ref="B22:B23"/>
    <mergeCell ref="H6:H10"/>
    <mergeCell ref="B16:B19"/>
    <mergeCell ref="C16:C17"/>
    <mergeCell ref="D16:D17"/>
    <mergeCell ref="E16:E17"/>
    <mergeCell ref="F16:F17"/>
    <mergeCell ref="B2:D2"/>
    <mergeCell ref="B3:D3"/>
    <mergeCell ref="B5:C5"/>
    <mergeCell ref="B6:B8"/>
    <mergeCell ref="G6:G10"/>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20 F27 F37"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Gerais'!$B$39:$B$43</xm:f>
          </x14:formula1>
          <xm:sqref>E37</xm:sqref>
        </x14:dataValidation>
        <x14:dataValidation type="list" allowBlank="1" showInputMessage="1" showErrorMessage="1">
          <x14:formula1>
            <xm:f>'Parametros Gerais'!$B$58:$B$61</xm:f>
          </x14:formula1>
          <xm:sqref>E21 E18:E19 E16</xm:sqref>
        </x14:dataValidation>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Gerais'!$B$16:$B$18</xm:f>
          </x14:formula1>
          <xm:sqref>E6:E8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110" t="s">
        <v>30</v>
      </c>
      <c r="C3" s="110"/>
      <c r="D3" s="110"/>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0.16317991631799164</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37.15" customHeight="1" x14ac:dyDescent="0.25">
      <c r="B9" s="61" t="s">
        <v>18</v>
      </c>
      <c r="C9" s="24" t="s">
        <v>34</v>
      </c>
      <c r="D9" s="62">
        <v>3</v>
      </c>
      <c r="E9" s="14" t="s">
        <v>69</v>
      </c>
      <c r="F9" s="7">
        <f>VLOOKUP(E9,TabAltoMedioBaixoNaoseaplica[],2,FALSE)*D9</f>
        <v>0</v>
      </c>
      <c r="G9" s="96"/>
      <c r="H9" s="98"/>
      <c r="I9" s="75"/>
    </row>
    <row r="10" spans="2:10" ht="37.15" customHeight="1" x14ac:dyDescent="0.25">
      <c r="B10" s="61" t="s">
        <v>19</v>
      </c>
      <c r="C10" s="24" t="s">
        <v>110</v>
      </c>
      <c r="D10" s="62">
        <v>2</v>
      </c>
      <c r="E10" s="14" t="s">
        <v>69</v>
      </c>
      <c r="F10" s="7">
        <f>VLOOKUP(E10,TabSimNaoNaoseaplica[],2,FALSE)*D10</f>
        <v>10</v>
      </c>
      <c r="G10" s="89"/>
      <c r="H10" s="99"/>
      <c r="I10" s="76"/>
    </row>
    <row r="11" spans="2:10" x14ac:dyDescent="0.25">
      <c r="B11" s="9"/>
    </row>
    <row r="12" spans="2:10" ht="30"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350</v>
      </c>
      <c r="I13" s="84">
        <f>H13/H47</f>
        <v>0.73221757322175729</v>
      </c>
    </row>
    <row r="14" spans="2:10" ht="37.15" customHeight="1" x14ac:dyDescent="0.25">
      <c r="B14" s="80"/>
      <c r="C14" s="24" t="s">
        <v>90</v>
      </c>
      <c r="D14" s="62">
        <v>1</v>
      </c>
      <c r="E14" s="14" t="s">
        <v>69</v>
      </c>
      <c r="F14" s="7">
        <f>VLOOKUP(E14,TabExclAte5Mais5Naoseaplica[],2,FALSE)*D14</f>
        <v>7</v>
      </c>
      <c r="G14" s="82"/>
      <c r="H14" s="83"/>
      <c r="I14" s="84"/>
    </row>
    <row r="15" spans="2:10" ht="37.15" customHeight="1" x14ac:dyDescent="0.25">
      <c r="B15" s="81"/>
      <c r="C15" s="24" t="s">
        <v>91</v>
      </c>
      <c r="D15" s="62">
        <v>3</v>
      </c>
      <c r="E15" s="14" t="s">
        <v>3</v>
      </c>
      <c r="F15" s="7">
        <f>VLOOKUP(E15,TabSimNaoNaoseaplica[],2,FALSE)*D15</f>
        <v>0</v>
      </c>
      <c r="G15" s="82"/>
      <c r="H15" s="83"/>
      <c r="I15" s="84"/>
    </row>
    <row r="16" spans="2:10" ht="37.15" customHeight="1" x14ac:dyDescent="0.25">
      <c r="B16" s="79" t="s">
        <v>36</v>
      </c>
      <c r="C16" s="86" t="s">
        <v>37</v>
      </c>
      <c r="D16" s="88">
        <v>3</v>
      </c>
      <c r="E16" s="90" t="s">
        <v>83</v>
      </c>
      <c r="F16" s="92">
        <f>VLOOKUP(E16,TabAltaMediaBaixaNaoseaplica[],2,FALSE)*D16</f>
        <v>3</v>
      </c>
      <c r="G16" s="82"/>
      <c r="H16" s="83"/>
      <c r="I16" s="84"/>
    </row>
    <row r="17" spans="2:9" ht="15" customHeight="1" x14ac:dyDescent="0.25">
      <c r="B17" s="80"/>
      <c r="C17" s="87"/>
      <c r="D17" s="89"/>
      <c r="E17" s="91"/>
      <c r="F17" s="93"/>
      <c r="G17" s="82"/>
      <c r="H17" s="83"/>
      <c r="I17" s="84"/>
    </row>
    <row r="18" spans="2:9" ht="60" x14ac:dyDescent="0.25">
      <c r="B18" s="80"/>
      <c r="C18" s="24" t="s">
        <v>38</v>
      </c>
      <c r="D18" s="62">
        <v>3</v>
      </c>
      <c r="E18" s="14" t="s">
        <v>69</v>
      </c>
      <c r="F18" s="7">
        <f>VLOOKUP(E18,TabAltaMediaBaixaNaoseaplica[],2,FALSE)*D18</f>
        <v>0</v>
      </c>
      <c r="G18" s="82"/>
      <c r="H18" s="83"/>
      <c r="I18" s="84"/>
    </row>
    <row r="19" spans="2:9" ht="75" x14ac:dyDescent="0.25">
      <c r="B19" s="81"/>
      <c r="C19" s="24" t="s">
        <v>78</v>
      </c>
      <c r="D19" s="62">
        <v>3</v>
      </c>
      <c r="E19" s="14" t="s">
        <v>77</v>
      </c>
      <c r="F19" s="7">
        <f>VLOOKUP(E19,TabAltaMediaBaixaNaoseaplica[],2,FALSE)*D19</f>
        <v>15</v>
      </c>
      <c r="G19" s="82"/>
      <c r="H19" s="83"/>
      <c r="I19" s="84"/>
    </row>
    <row r="20" spans="2:9" ht="18.75" customHeight="1" x14ac:dyDescent="0.25">
      <c r="B20" s="61" t="s">
        <v>39</v>
      </c>
      <c r="C20" s="24" t="s">
        <v>42</v>
      </c>
      <c r="D20" s="62">
        <v>2</v>
      </c>
      <c r="E20" s="14" t="s">
        <v>7</v>
      </c>
      <c r="F20" s="7">
        <f>VLOOKUP(E20,TabAltoMedioBaixoNaoseaplica[],2,FALSE)*D20</f>
        <v>2</v>
      </c>
      <c r="G20" s="82"/>
      <c r="H20" s="83"/>
      <c r="I20" s="84"/>
    </row>
    <row r="21" spans="2:9" ht="90" x14ac:dyDescent="0.25">
      <c r="B21" s="61" t="s">
        <v>40</v>
      </c>
      <c r="C21" s="31" t="s">
        <v>41</v>
      </c>
      <c r="D21" s="62">
        <v>2</v>
      </c>
      <c r="E21" s="14" t="s">
        <v>77</v>
      </c>
      <c r="F21" s="7">
        <f>VLOOKUP(E21,TabAltaMediaBaixaNaoseaplica[],2,FALSE)*D21</f>
        <v>10</v>
      </c>
      <c r="G21" s="82"/>
      <c r="H21" s="83"/>
      <c r="I21" s="84"/>
    </row>
    <row r="22" spans="2:9" ht="30" x14ac:dyDescent="0.25">
      <c r="B22" s="85" t="s">
        <v>43</v>
      </c>
      <c r="C22" s="24" t="s">
        <v>44</v>
      </c>
      <c r="D22" s="62">
        <v>2</v>
      </c>
      <c r="E22" s="14" t="s">
        <v>83</v>
      </c>
      <c r="F22" s="7">
        <f>VLOOKUP(E22,'Parametros Gerais'!B58:C60,2,FALSE)*D22</f>
        <v>2</v>
      </c>
      <c r="G22" s="82"/>
      <c r="H22" s="83"/>
      <c r="I22" s="84"/>
    </row>
    <row r="23" spans="2:9" ht="18.75" customHeight="1" x14ac:dyDescent="0.25">
      <c r="B23" s="85"/>
      <c r="C23" s="24" t="s">
        <v>93</v>
      </c>
      <c r="D23" s="62">
        <v>1</v>
      </c>
      <c r="E23" s="14" t="s">
        <v>7</v>
      </c>
      <c r="F23" s="7">
        <f>VLOOKUP(E23,TabAltoMedioBaixo[],2,FALSE)*D23</f>
        <v>1</v>
      </c>
      <c r="G23" s="82"/>
      <c r="H23" s="83"/>
      <c r="I23" s="84"/>
    </row>
    <row r="24" spans="2:9" ht="18.75" customHeight="1"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5.4393305439330547E-2</v>
      </c>
    </row>
    <row r="27" spans="2:9" ht="15" customHeight="1" x14ac:dyDescent="0.25">
      <c r="B27" s="81"/>
      <c r="C27" s="24" t="s">
        <v>48</v>
      </c>
      <c r="D27" s="62">
        <v>2</v>
      </c>
      <c r="E27" s="14" t="s">
        <v>69</v>
      </c>
      <c r="F27" s="7">
        <f>VLOOKUP(E27,TabSimNaoNaoseaplica[],2,FALSE)*D27</f>
        <v>10</v>
      </c>
      <c r="G27" s="82"/>
      <c r="H27" s="83"/>
      <c r="I27" s="84"/>
    </row>
    <row r="28" spans="2:9" ht="14.45" customHeight="1" x14ac:dyDescent="0.25">
      <c r="B28" s="79" t="s">
        <v>49</v>
      </c>
      <c r="C28" s="24" t="s">
        <v>50</v>
      </c>
      <c r="D28" s="62">
        <v>2</v>
      </c>
      <c r="E28" s="14" t="s">
        <v>7</v>
      </c>
      <c r="F28" s="7">
        <f>VLOOKUP(E28,TabAltoMedioBaixoNaoseaplica[],2,FALSE)*D28</f>
        <v>2</v>
      </c>
      <c r="G28" s="82"/>
      <c r="H28" s="83"/>
      <c r="I28" s="84"/>
    </row>
    <row r="29" spans="2:9" ht="14.4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24</v>
      </c>
      <c r="I36" s="74">
        <f>H36/H47</f>
        <v>5.0209205020920501E-2</v>
      </c>
    </row>
    <row r="37" spans="2:9" ht="15" customHeight="1" x14ac:dyDescent="0.25">
      <c r="B37" s="23" t="s">
        <v>59</v>
      </c>
      <c r="C37" s="24" t="s">
        <v>119</v>
      </c>
      <c r="D37" s="62">
        <v>1</v>
      </c>
      <c r="E37" s="14" t="s">
        <v>76</v>
      </c>
      <c r="F37" s="7">
        <f>VLOOKUP(E37,TabMunVarMunNacInt[],2,FALSE)*D37</f>
        <v>7</v>
      </c>
      <c r="G37" s="96"/>
      <c r="H37" s="98"/>
      <c r="I37" s="75"/>
    </row>
    <row r="38" spans="2:9" ht="30" x14ac:dyDescent="0.25">
      <c r="B38" s="79" t="s">
        <v>60</v>
      </c>
      <c r="C38" s="24" t="s">
        <v>61</v>
      </c>
      <c r="D38" s="62">
        <v>2</v>
      </c>
      <c r="E38" s="14" t="s">
        <v>3</v>
      </c>
      <c r="F38" s="7">
        <f>VLOOKUP(E38,TabSimNao[],2,FALSE)*D38</f>
        <v>0</v>
      </c>
      <c r="G38" s="96"/>
      <c r="H38" s="98"/>
      <c r="I38" s="75"/>
    </row>
    <row r="39" spans="2:9" ht="50.25" customHeight="1" x14ac:dyDescent="0.25">
      <c r="B39" s="81"/>
      <c r="C39" s="24" t="s">
        <v>122</v>
      </c>
      <c r="D39" s="62">
        <v>2</v>
      </c>
      <c r="E39" s="14" t="s">
        <v>2</v>
      </c>
      <c r="F39" s="7">
        <f>VLOOKUP(E39,TabSimNao[],2,FALSE)*D39</f>
        <v>20</v>
      </c>
      <c r="G39" s="96"/>
      <c r="H39" s="98"/>
      <c r="I39" s="75"/>
    </row>
    <row r="40" spans="2:9" ht="18.75" customHeight="1" x14ac:dyDescent="0.25">
      <c r="B40" s="106" t="s">
        <v>62</v>
      </c>
      <c r="C40" s="24" t="s">
        <v>63</v>
      </c>
      <c r="D40" s="62">
        <v>2</v>
      </c>
      <c r="E40" s="14" t="s">
        <v>99</v>
      </c>
      <c r="F40" s="7">
        <f>VLOOKUP(E40,TabBoaMedRuim[],2,FALSE)*D40</f>
        <v>2</v>
      </c>
      <c r="G40" s="96"/>
      <c r="H40" s="98"/>
      <c r="I40" s="75"/>
    </row>
    <row r="41" spans="2:9" ht="18.75" customHeight="1" x14ac:dyDescent="0.25">
      <c r="B41" s="107"/>
      <c r="C41" s="24" t="s">
        <v>65</v>
      </c>
      <c r="D41" s="62">
        <v>1</v>
      </c>
      <c r="E41" s="14" t="s">
        <v>83</v>
      </c>
      <c r="F41" s="7">
        <f>VLOOKUP(E41,TabBoaMedRuim[],2,FALSE)*D41</f>
        <v>3</v>
      </c>
      <c r="G41" s="96"/>
      <c r="H41" s="98"/>
      <c r="I41" s="75"/>
    </row>
    <row r="42" spans="2:9" ht="30"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478</v>
      </c>
      <c r="I47" s="44">
        <f>I6+I13+I26+I33+I36</f>
        <v>1</v>
      </c>
    </row>
    <row r="48" spans="2:9" ht="21" x14ac:dyDescent="0.25">
      <c r="B48" s="104" t="s">
        <v>80</v>
      </c>
      <c r="C48" s="104"/>
      <c r="D48" s="104"/>
      <c r="E48" s="104"/>
      <c r="F48" s="104"/>
      <c r="G48" s="104"/>
      <c r="H48" s="105" t="str">
        <f>VLOOKUP(H47,TabValorProposto[],2,TRUE)</f>
        <v>NÃO PATROCINAR</v>
      </c>
      <c r="I48" s="105"/>
    </row>
  </sheetData>
  <mergeCells count="34">
    <mergeCell ref="G36:G44"/>
    <mergeCell ref="H36:H44"/>
    <mergeCell ref="I36:I44"/>
    <mergeCell ref="B48:G48"/>
    <mergeCell ref="H48:I48"/>
    <mergeCell ref="B47:G47"/>
    <mergeCell ref="B38:B39"/>
    <mergeCell ref="B40:B42"/>
    <mergeCell ref="I13:I23"/>
    <mergeCell ref="B16:B19"/>
    <mergeCell ref="B3:D3"/>
    <mergeCell ref="I6:I10"/>
    <mergeCell ref="B35:C35"/>
    <mergeCell ref="B32:C32"/>
    <mergeCell ref="G26:G30"/>
    <mergeCell ref="H26:H30"/>
    <mergeCell ref="I26:I30"/>
    <mergeCell ref="B26:B27"/>
    <mergeCell ref="B28:B29"/>
    <mergeCell ref="B25:C25"/>
    <mergeCell ref="E16:E17"/>
    <mergeCell ref="C16:C17"/>
    <mergeCell ref="D16:D17"/>
    <mergeCell ref="F16:F17"/>
    <mergeCell ref="B2:D2"/>
    <mergeCell ref="B13:B15"/>
    <mergeCell ref="B5:C5"/>
    <mergeCell ref="G6:G10"/>
    <mergeCell ref="H6:H10"/>
    <mergeCell ref="B12:C12"/>
    <mergeCell ref="B6:B8"/>
    <mergeCell ref="G13:G23"/>
    <mergeCell ref="H13:H23"/>
    <mergeCell ref="B22:B23"/>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20 F27 F37"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Gerais'!$B$58:$B$61</xm:f>
          </x14:formula1>
          <xm:sqref>E21 E18:E19 E16</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Gerais'!$B$16:$B$18</xm:f>
          </x14:formula1>
          <xm:sqref>E6:E8</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Gerais'!$B$39:$B$43</xm:f>
          </x14:formula1>
          <xm:sqref>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48"/>
  <sheetViews>
    <sheetView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111" t="s">
        <v>31</v>
      </c>
      <c r="C3" s="111"/>
      <c r="D3" s="111"/>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0.17567567567567569</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15" customHeight="1" x14ac:dyDescent="0.25">
      <c r="B9" s="61" t="s">
        <v>18</v>
      </c>
      <c r="C9" s="24" t="s">
        <v>34</v>
      </c>
      <c r="D9" s="62">
        <v>3</v>
      </c>
      <c r="E9" s="14" t="s">
        <v>69</v>
      </c>
      <c r="F9" s="7">
        <f>VLOOKUP(E9,TabAltoMedioBaixoNaoseaplica[],2,FALSE)*D9</f>
        <v>0</v>
      </c>
      <c r="G9" s="96"/>
      <c r="H9" s="98"/>
      <c r="I9" s="75"/>
    </row>
    <row r="10" spans="2:10" ht="30" customHeight="1" x14ac:dyDescent="0.25">
      <c r="B10" s="61" t="s">
        <v>19</v>
      </c>
      <c r="C10" s="24" t="s">
        <v>110</v>
      </c>
      <c r="D10" s="62">
        <v>2</v>
      </c>
      <c r="E10" s="14" t="s">
        <v>69</v>
      </c>
      <c r="F10" s="7">
        <f>VLOOKUP(E10,TabSimNaoNaoseaplica[],2,FALSE)*D10</f>
        <v>10</v>
      </c>
      <c r="G10" s="89"/>
      <c r="H10" s="99"/>
      <c r="I10" s="76"/>
    </row>
    <row r="11" spans="2:10" ht="37.15" customHeight="1" x14ac:dyDescent="0.25">
      <c r="B11" s="9"/>
    </row>
    <row r="12" spans="2:10" ht="37.15"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310</v>
      </c>
      <c r="I13" s="84">
        <f>H13/H47</f>
        <v>0.69819819819819817</v>
      </c>
    </row>
    <row r="14" spans="2:10" ht="15" customHeight="1" x14ac:dyDescent="0.25">
      <c r="B14" s="80"/>
      <c r="C14" s="24" t="s">
        <v>90</v>
      </c>
      <c r="D14" s="62">
        <v>1</v>
      </c>
      <c r="E14" s="14" t="s">
        <v>69</v>
      </c>
      <c r="F14" s="7">
        <f>VLOOKUP(E14,TabExclAte5Mais5Naoseaplica[],2,FALSE)*D14</f>
        <v>7</v>
      </c>
      <c r="G14" s="82"/>
      <c r="H14" s="83"/>
      <c r="I14" s="84"/>
    </row>
    <row r="15" spans="2:10" ht="32.450000000000003" customHeight="1" x14ac:dyDescent="0.25">
      <c r="B15" s="81"/>
      <c r="C15" s="24" t="s">
        <v>91</v>
      </c>
      <c r="D15" s="62">
        <v>3</v>
      </c>
      <c r="E15" s="14" t="s">
        <v>3</v>
      </c>
      <c r="F15" s="7">
        <f>VLOOKUP(E15,TabSimNaoNaoseaplica[],2,FALSE)*D15</f>
        <v>0</v>
      </c>
      <c r="G15" s="82"/>
      <c r="H15" s="83"/>
      <c r="I15" s="84"/>
    </row>
    <row r="16" spans="2:10" ht="14.45" customHeight="1" x14ac:dyDescent="0.25">
      <c r="B16" s="79" t="s">
        <v>36</v>
      </c>
      <c r="C16" s="86" t="s">
        <v>37</v>
      </c>
      <c r="D16" s="88">
        <v>3</v>
      </c>
      <c r="E16" s="90" t="s">
        <v>83</v>
      </c>
      <c r="F16" s="92">
        <f>VLOOKUP(E16,TabAltaMediaBaixaNaoseaplica[],2,FALSE)*D16</f>
        <v>3</v>
      </c>
      <c r="G16" s="82"/>
      <c r="H16" s="83"/>
      <c r="I16" s="84"/>
    </row>
    <row r="17" spans="2:9" ht="14.45" customHeight="1" x14ac:dyDescent="0.25">
      <c r="B17" s="80"/>
      <c r="C17" s="87"/>
      <c r="D17" s="89"/>
      <c r="E17" s="91"/>
      <c r="F17" s="93"/>
      <c r="G17" s="82"/>
      <c r="H17" s="83"/>
      <c r="I17" s="84"/>
    </row>
    <row r="18" spans="2:9" ht="15" customHeight="1" x14ac:dyDescent="0.25">
      <c r="B18" s="80"/>
      <c r="C18" s="24" t="s">
        <v>38</v>
      </c>
      <c r="D18" s="62">
        <v>3</v>
      </c>
      <c r="E18" s="14" t="s">
        <v>69</v>
      </c>
      <c r="F18" s="7">
        <f>VLOOKUP(E18,TabAltaMediaBaixaNaoseaplica[],2,FALSE)*D18</f>
        <v>0</v>
      </c>
      <c r="G18" s="82"/>
      <c r="H18" s="83"/>
      <c r="I18" s="84"/>
    </row>
    <row r="19" spans="2:9" ht="15" customHeight="1" x14ac:dyDescent="0.25">
      <c r="B19" s="81"/>
      <c r="C19" s="24" t="s">
        <v>78</v>
      </c>
      <c r="D19" s="62">
        <v>3</v>
      </c>
      <c r="E19" s="14" t="s">
        <v>77</v>
      </c>
      <c r="F19" s="7">
        <f>VLOOKUP(E19,TabAltaMediaBaixaNaoseaplica[],2,FALSE)*D19</f>
        <v>15</v>
      </c>
      <c r="G19" s="82"/>
      <c r="H19" s="83"/>
      <c r="I19" s="84"/>
    </row>
    <row r="20" spans="2:9" ht="15" customHeight="1" x14ac:dyDescent="0.25">
      <c r="B20" s="61" t="s">
        <v>39</v>
      </c>
      <c r="C20" s="24" t="s">
        <v>42</v>
      </c>
      <c r="D20" s="62">
        <v>2</v>
      </c>
      <c r="E20" s="14" t="s">
        <v>7</v>
      </c>
      <c r="F20" s="7">
        <f>VLOOKUP(E20,TabAltoMedioBaixoNaoseaplica[],2,FALSE)*D20</f>
        <v>2</v>
      </c>
      <c r="G20" s="82"/>
      <c r="H20" s="83"/>
      <c r="I20" s="84"/>
    </row>
    <row r="21" spans="2:9" ht="15" customHeight="1" x14ac:dyDescent="0.25">
      <c r="B21" s="61" t="s">
        <v>40</v>
      </c>
      <c r="C21" s="31" t="s">
        <v>41</v>
      </c>
      <c r="D21" s="62">
        <v>2</v>
      </c>
      <c r="E21" s="14" t="s">
        <v>83</v>
      </c>
      <c r="F21" s="7">
        <f>VLOOKUP(E21,TabAltaMediaBaixaNaoseaplica[],2,FALSE)*D21</f>
        <v>2</v>
      </c>
      <c r="G21" s="82"/>
      <c r="H21" s="83"/>
      <c r="I21" s="84"/>
    </row>
    <row r="22" spans="2:9" ht="15" customHeight="1" x14ac:dyDescent="0.25">
      <c r="B22" s="85" t="s">
        <v>43</v>
      </c>
      <c r="C22" s="24" t="s">
        <v>44</v>
      </c>
      <c r="D22" s="62">
        <v>2</v>
      </c>
      <c r="E22" s="14" t="s">
        <v>83</v>
      </c>
      <c r="F22" s="7">
        <f>VLOOKUP(E22,'Parametros Gerais'!B58:C60,2,FALSE)*D22</f>
        <v>2</v>
      </c>
      <c r="G22" s="82"/>
      <c r="H22" s="83"/>
      <c r="I22" s="84"/>
    </row>
    <row r="23" spans="2:9" ht="15" customHeight="1" x14ac:dyDescent="0.25">
      <c r="B23" s="85"/>
      <c r="C23" s="24" t="s">
        <v>93</v>
      </c>
      <c r="D23" s="62">
        <v>1</v>
      </c>
      <c r="E23" s="14" t="s">
        <v>7</v>
      </c>
      <c r="F23" s="7">
        <f>VLOOKUP(E23,TabAltoMedioBaixo[],2,FALSE)*D23</f>
        <v>1</v>
      </c>
      <c r="G23" s="82"/>
      <c r="H23" s="83"/>
      <c r="I23" s="84"/>
    </row>
    <row r="24" spans="2:9" ht="18.75"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5.8558558558558557E-2</v>
      </c>
    </row>
    <row r="27" spans="2:9" ht="15" customHeight="1" x14ac:dyDescent="0.25">
      <c r="B27" s="81"/>
      <c r="C27" s="24" t="s">
        <v>48</v>
      </c>
      <c r="D27" s="62">
        <v>2</v>
      </c>
      <c r="E27" s="14" t="s">
        <v>69</v>
      </c>
      <c r="F27" s="7">
        <f>VLOOKUP(E27,TabSimNaoNaoseaplica[],2,FALSE)*D27</f>
        <v>10</v>
      </c>
      <c r="G27" s="82"/>
      <c r="H27" s="83"/>
      <c r="I27" s="84"/>
    </row>
    <row r="28" spans="2:9" ht="15" customHeight="1" x14ac:dyDescent="0.25">
      <c r="B28" s="79" t="s">
        <v>49</v>
      </c>
      <c r="C28" s="24" t="s">
        <v>50</v>
      </c>
      <c r="D28" s="62">
        <v>2</v>
      </c>
      <c r="E28" s="14" t="s">
        <v>7</v>
      </c>
      <c r="F28" s="7">
        <f>VLOOKUP(E28,TabAltoMedioBaixoNaoseaplica[],2,FALSE)*D28</f>
        <v>2</v>
      </c>
      <c r="G28" s="82"/>
      <c r="H28" s="83"/>
      <c r="I28" s="84"/>
    </row>
    <row r="29" spans="2:9" ht="1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30</v>
      </c>
      <c r="I36" s="74">
        <f>H36/H47</f>
        <v>6.7567567567567571E-2</v>
      </c>
    </row>
    <row r="37" spans="2:9" ht="15" customHeight="1" x14ac:dyDescent="0.25">
      <c r="B37" s="23" t="s">
        <v>59</v>
      </c>
      <c r="C37" s="24" t="s">
        <v>119</v>
      </c>
      <c r="D37" s="62">
        <v>1</v>
      </c>
      <c r="E37" s="14" t="s">
        <v>75</v>
      </c>
      <c r="F37" s="7">
        <f>VLOOKUP(E37,TabMunVarMunNacInt[],2,FALSE)*D37</f>
        <v>10</v>
      </c>
      <c r="G37" s="96"/>
      <c r="H37" s="98"/>
      <c r="I37" s="75"/>
    </row>
    <row r="38" spans="2:9" ht="15" customHeight="1" x14ac:dyDescent="0.25">
      <c r="B38" s="79" t="s">
        <v>60</v>
      </c>
      <c r="C38" s="24" t="s">
        <v>61</v>
      </c>
      <c r="D38" s="62">
        <v>2</v>
      </c>
      <c r="E38" s="14" t="s">
        <v>3</v>
      </c>
      <c r="F38" s="7">
        <f>VLOOKUP(E38,TabSimNao[],2,FALSE)*D38</f>
        <v>0</v>
      </c>
      <c r="G38" s="96"/>
      <c r="H38" s="98"/>
      <c r="I38" s="75"/>
    </row>
    <row r="39" spans="2:9" ht="15" customHeight="1" x14ac:dyDescent="0.25">
      <c r="B39" s="81"/>
      <c r="C39" s="24" t="s">
        <v>122</v>
      </c>
      <c r="D39" s="62">
        <v>2</v>
      </c>
      <c r="E39" s="14" t="s">
        <v>3</v>
      </c>
      <c r="F39" s="7">
        <f>VLOOKUP(E39,TabSimNao[],2,FALSE)*D39</f>
        <v>0</v>
      </c>
      <c r="G39" s="96"/>
      <c r="H39" s="98"/>
      <c r="I39" s="75"/>
    </row>
    <row r="40" spans="2:9" ht="15" customHeight="1" x14ac:dyDescent="0.25">
      <c r="B40" s="106" t="s">
        <v>62</v>
      </c>
      <c r="C40" s="24" t="s">
        <v>63</v>
      </c>
      <c r="D40" s="62">
        <v>2</v>
      </c>
      <c r="E40" s="14" t="s">
        <v>99</v>
      </c>
      <c r="F40" s="7">
        <f>VLOOKUP(E40,TabBoaMedRuim[],2,FALSE)*D40</f>
        <v>2</v>
      </c>
      <c r="G40" s="96"/>
      <c r="H40" s="98"/>
      <c r="I40" s="75"/>
    </row>
    <row r="41" spans="2:9" ht="15" customHeight="1" x14ac:dyDescent="0.25">
      <c r="B41" s="107"/>
      <c r="C41" s="24" t="s">
        <v>65</v>
      </c>
      <c r="D41" s="62">
        <v>1</v>
      </c>
      <c r="E41" s="14" t="s">
        <v>83</v>
      </c>
      <c r="F41" s="7">
        <f>VLOOKUP(E41,TabBoaMedRuim[],2,FALSE)*D41</f>
        <v>3</v>
      </c>
      <c r="G41" s="96"/>
      <c r="H41" s="98"/>
      <c r="I41" s="75"/>
    </row>
    <row r="42" spans="2:9" ht="15" customHeight="1"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444</v>
      </c>
      <c r="I47" s="44">
        <f>I6+I13+I26+I33+I36</f>
        <v>0.99999999999999989</v>
      </c>
    </row>
    <row r="48" spans="2:9" ht="21" x14ac:dyDescent="0.25">
      <c r="B48" s="104" t="s">
        <v>80</v>
      </c>
      <c r="C48" s="104"/>
      <c r="D48" s="104"/>
      <c r="E48" s="104"/>
      <c r="F48" s="104"/>
      <c r="G48" s="104"/>
      <c r="H48" s="105" t="str">
        <f>VLOOKUP(H47,TabValorProposto[],2,TRUE)</f>
        <v>NÃO PATROCINAR</v>
      </c>
      <c r="I48" s="105"/>
    </row>
  </sheetData>
  <mergeCells count="34">
    <mergeCell ref="B47:G47"/>
    <mergeCell ref="B48:G48"/>
    <mergeCell ref="H48:I48"/>
    <mergeCell ref="B16:B19"/>
    <mergeCell ref="C16:C17"/>
    <mergeCell ref="D16:D17"/>
    <mergeCell ref="E16:E17"/>
    <mergeCell ref="F16:F17"/>
    <mergeCell ref="B28:B29"/>
    <mergeCell ref="B32:C32"/>
    <mergeCell ref="B35:C35"/>
    <mergeCell ref="G36:G44"/>
    <mergeCell ref="H36:H44"/>
    <mergeCell ref="I36:I44"/>
    <mergeCell ref="B38:B39"/>
    <mergeCell ref="B40:B42"/>
    <mergeCell ref="B3:D3"/>
    <mergeCell ref="B2:D2"/>
    <mergeCell ref="B6:B8"/>
    <mergeCell ref="G6:G10"/>
    <mergeCell ref="H6:H10"/>
    <mergeCell ref="B5:C5"/>
    <mergeCell ref="I6:I10"/>
    <mergeCell ref="B12:C12"/>
    <mergeCell ref="B13:B15"/>
    <mergeCell ref="G13:G23"/>
    <mergeCell ref="H13:H23"/>
    <mergeCell ref="I13:I23"/>
    <mergeCell ref="B22:B23"/>
    <mergeCell ref="B25:C25"/>
    <mergeCell ref="B26:B27"/>
    <mergeCell ref="G26:G30"/>
    <mergeCell ref="H26:H30"/>
    <mergeCell ref="I26:I30"/>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20 F27:F28 F37"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Gerais'!$B$58:$B$61</xm:f>
          </x14:formula1>
          <xm:sqref>E21 E18:E19 E16</xm:sqref>
        </x14:dataValidation>
        <x14:dataValidation type="list" allowBlank="1" showInputMessage="1" showErrorMessage="1">
          <x14:formula1>
            <xm:f>'Parametros Gerais'!$B$39:$B$43</xm:f>
          </x14:formula1>
          <xm:sqref>E37</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Gerais'!$B$16:$B$18</xm:f>
          </x14:formula1>
          <xm:sqref>E6:E8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B1:J48"/>
  <sheetViews>
    <sheetView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112" t="s">
        <v>112</v>
      </c>
      <c r="C3" s="112"/>
      <c r="D3" s="112"/>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0.16317991631799164</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37.15" customHeight="1" x14ac:dyDescent="0.25">
      <c r="B9" s="61" t="s">
        <v>18</v>
      </c>
      <c r="C9" s="24" t="s">
        <v>34</v>
      </c>
      <c r="D9" s="62">
        <v>3</v>
      </c>
      <c r="E9" s="14" t="s">
        <v>69</v>
      </c>
      <c r="F9" s="7">
        <f>VLOOKUP(E9,TabAltoMedioBaixoNaoseaplica[],2,FALSE)*D9</f>
        <v>0</v>
      </c>
      <c r="G9" s="96"/>
      <c r="H9" s="98"/>
      <c r="I9" s="75"/>
    </row>
    <row r="10" spans="2:10" ht="37.15" customHeight="1" x14ac:dyDescent="0.25">
      <c r="B10" s="61" t="s">
        <v>19</v>
      </c>
      <c r="C10" s="24" t="s">
        <v>110</v>
      </c>
      <c r="D10" s="62">
        <v>2</v>
      </c>
      <c r="E10" s="14" t="s">
        <v>69</v>
      </c>
      <c r="F10" s="7">
        <f>VLOOKUP(E10,TabSimNaoNaoseaplica[],2,FALSE)*D10</f>
        <v>10</v>
      </c>
      <c r="G10" s="89"/>
      <c r="H10" s="99"/>
      <c r="I10" s="76"/>
    </row>
    <row r="11" spans="2:10" x14ac:dyDescent="0.25">
      <c r="B11" s="9"/>
    </row>
    <row r="12" spans="2:10" ht="30"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350</v>
      </c>
      <c r="I13" s="84">
        <f>H13/H47</f>
        <v>0.73221757322175729</v>
      </c>
    </row>
    <row r="14" spans="2:10" ht="37.15" customHeight="1" x14ac:dyDescent="0.25">
      <c r="B14" s="80"/>
      <c r="C14" s="24" t="s">
        <v>90</v>
      </c>
      <c r="D14" s="62">
        <v>1</v>
      </c>
      <c r="E14" s="14" t="s">
        <v>69</v>
      </c>
      <c r="F14" s="7">
        <f>VLOOKUP(E14,TabExclAte5Mais5Naoseaplica[],2,FALSE)*D14</f>
        <v>7</v>
      </c>
      <c r="G14" s="82"/>
      <c r="H14" s="83"/>
      <c r="I14" s="84"/>
    </row>
    <row r="15" spans="2:10" ht="37.15" customHeight="1" x14ac:dyDescent="0.25">
      <c r="B15" s="81"/>
      <c r="C15" s="24" t="s">
        <v>91</v>
      </c>
      <c r="D15" s="62">
        <v>3</v>
      </c>
      <c r="E15" s="14" t="s">
        <v>3</v>
      </c>
      <c r="F15" s="7">
        <f>VLOOKUP(E15,TabSimNaoNaoseaplica[],2,FALSE)*D15</f>
        <v>0</v>
      </c>
      <c r="G15" s="82"/>
      <c r="H15" s="83"/>
      <c r="I15" s="84"/>
    </row>
    <row r="16" spans="2:10" ht="37.15" customHeight="1" x14ac:dyDescent="0.25">
      <c r="B16" s="79" t="s">
        <v>36</v>
      </c>
      <c r="C16" s="86" t="s">
        <v>37</v>
      </c>
      <c r="D16" s="88">
        <v>3</v>
      </c>
      <c r="E16" s="90" t="s">
        <v>83</v>
      </c>
      <c r="F16" s="92">
        <f>VLOOKUP(E16,TabAltaMediaBaixaNaoseaplica[],2,FALSE)*D16</f>
        <v>3</v>
      </c>
      <c r="G16" s="82"/>
      <c r="H16" s="83"/>
      <c r="I16" s="84"/>
    </row>
    <row r="17" spans="2:9" ht="15" customHeight="1" x14ac:dyDescent="0.25">
      <c r="B17" s="80"/>
      <c r="C17" s="87"/>
      <c r="D17" s="89"/>
      <c r="E17" s="91"/>
      <c r="F17" s="93"/>
      <c r="G17" s="82"/>
      <c r="H17" s="83"/>
      <c r="I17" s="84"/>
    </row>
    <row r="18" spans="2:9" ht="60" x14ac:dyDescent="0.25">
      <c r="B18" s="80"/>
      <c r="C18" s="24" t="s">
        <v>38</v>
      </c>
      <c r="D18" s="62">
        <v>3</v>
      </c>
      <c r="E18" s="14" t="s">
        <v>69</v>
      </c>
      <c r="F18" s="7">
        <f>VLOOKUP(E18,TabAltaMediaBaixaNaoseaplica[],2,FALSE)*D18</f>
        <v>0</v>
      </c>
      <c r="G18" s="82"/>
      <c r="H18" s="83"/>
      <c r="I18" s="84"/>
    </row>
    <row r="19" spans="2:9" ht="75" x14ac:dyDescent="0.25">
      <c r="B19" s="81"/>
      <c r="C19" s="24" t="s">
        <v>78</v>
      </c>
      <c r="D19" s="62">
        <v>3</v>
      </c>
      <c r="E19" s="14" t="s">
        <v>77</v>
      </c>
      <c r="F19" s="7">
        <f>VLOOKUP(E19,TabAltaMediaBaixaNaoseaplica[],2,FALSE)*D19</f>
        <v>15</v>
      </c>
      <c r="G19" s="82"/>
      <c r="H19" s="83"/>
      <c r="I19" s="84"/>
    </row>
    <row r="20" spans="2:9" ht="18.75" customHeight="1" x14ac:dyDescent="0.25">
      <c r="B20" s="61" t="s">
        <v>39</v>
      </c>
      <c r="C20" s="24" t="s">
        <v>42</v>
      </c>
      <c r="D20" s="62">
        <v>2</v>
      </c>
      <c r="E20" s="14" t="s">
        <v>7</v>
      </c>
      <c r="F20" s="7">
        <f>VLOOKUP(E20,TabAltoMedioBaixoNaoseaplica[],2,FALSE)*D20</f>
        <v>2</v>
      </c>
      <c r="G20" s="82"/>
      <c r="H20" s="83"/>
      <c r="I20" s="84"/>
    </row>
    <row r="21" spans="2:9" ht="90" x14ac:dyDescent="0.25">
      <c r="B21" s="61" t="s">
        <v>40</v>
      </c>
      <c r="C21" s="31" t="s">
        <v>41</v>
      </c>
      <c r="D21" s="62">
        <v>2</v>
      </c>
      <c r="E21" s="14" t="s">
        <v>77</v>
      </c>
      <c r="F21" s="7">
        <f>VLOOKUP(E21,TabAltaMediaBaixaNaoseaplica[],2,FALSE)*D21</f>
        <v>10</v>
      </c>
      <c r="G21" s="82"/>
      <c r="H21" s="83"/>
      <c r="I21" s="84"/>
    </row>
    <row r="22" spans="2:9" ht="30" x14ac:dyDescent="0.25">
      <c r="B22" s="85" t="s">
        <v>43</v>
      </c>
      <c r="C22" s="24" t="s">
        <v>44</v>
      </c>
      <c r="D22" s="62">
        <v>2</v>
      </c>
      <c r="E22" s="14" t="s">
        <v>83</v>
      </c>
      <c r="F22" s="7">
        <f>VLOOKUP(E22,'Parametros Gerais'!B58:C60,2,FALSE)*D22</f>
        <v>2</v>
      </c>
      <c r="G22" s="82"/>
      <c r="H22" s="83"/>
      <c r="I22" s="84"/>
    </row>
    <row r="23" spans="2:9" ht="18.75" customHeight="1" x14ac:dyDescent="0.25">
      <c r="B23" s="85"/>
      <c r="C23" s="24" t="s">
        <v>93</v>
      </c>
      <c r="D23" s="62">
        <v>1</v>
      </c>
      <c r="E23" s="14" t="s">
        <v>7</v>
      </c>
      <c r="F23" s="7">
        <f>VLOOKUP(E23,TabAltoMedioBaixo[],2,FALSE)*D23</f>
        <v>1</v>
      </c>
      <c r="G23" s="82"/>
      <c r="H23" s="83"/>
      <c r="I23" s="84"/>
    </row>
    <row r="24" spans="2:9" ht="18.75" customHeight="1"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5.4393305439330547E-2</v>
      </c>
    </row>
    <row r="27" spans="2:9" ht="15" customHeight="1" x14ac:dyDescent="0.25">
      <c r="B27" s="81"/>
      <c r="C27" s="24" t="s">
        <v>48</v>
      </c>
      <c r="D27" s="62">
        <v>2</v>
      </c>
      <c r="E27" s="14" t="s">
        <v>69</v>
      </c>
      <c r="F27" s="7">
        <f>VLOOKUP(E27,TabSimNaoNaoseaplica[],2,FALSE)*D27</f>
        <v>10</v>
      </c>
      <c r="G27" s="82"/>
      <c r="H27" s="83"/>
      <c r="I27" s="84"/>
    </row>
    <row r="28" spans="2:9" ht="14.45" customHeight="1" x14ac:dyDescent="0.25">
      <c r="B28" s="79" t="s">
        <v>49</v>
      </c>
      <c r="C28" s="24" t="s">
        <v>50</v>
      </c>
      <c r="D28" s="62">
        <v>2</v>
      </c>
      <c r="E28" s="14" t="s">
        <v>7</v>
      </c>
      <c r="F28" s="7">
        <f>VLOOKUP(E28,TabAltoMedioBaixoNaoseaplica[],2,FALSE)*D28</f>
        <v>2</v>
      </c>
      <c r="G28" s="82"/>
      <c r="H28" s="83"/>
      <c r="I28" s="84"/>
    </row>
    <row r="29" spans="2:9" ht="14.4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24</v>
      </c>
      <c r="I36" s="74">
        <f>H36/H47</f>
        <v>5.0209205020920501E-2</v>
      </c>
    </row>
    <row r="37" spans="2:9" ht="15" customHeight="1" x14ac:dyDescent="0.25">
      <c r="B37" s="23" t="s">
        <v>59</v>
      </c>
      <c r="C37" s="24" t="s">
        <v>119</v>
      </c>
      <c r="D37" s="62">
        <v>1</v>
      </c>
      <c r="E37" s="14" t="s">
        <v>76</v>
      </c>
      <c r="F37" s="7">
        <f>VLOOKUP(E37,TabMunVarMunNacInt[],2,FALSE)*D37</f>
        <v>7</v>
      </c>
      <c r="G37" s="96"/>
      <c r="H37" s="98"/>
      <c r="I37" s="75"/>
    </row>
    <row r="38" spans="2:9" ht="30" x14ac:dyDescent="0.25">
      <c r="B38" s="79" t="s">
        <v>60</v>
      </c>
      <c r="C38" s="24" t="s">
        <v>61</v>
      </c>
      <c r="D38" s="62">
        <v>2</v>
      </c>
      <c r="E38" s="14" t="s">
        <v>3</v>
      </c>
      <c r="F38" s="7">
        <f>VLOOKUP(E38,TabSimNao[],2,FALSE)*D38</f>
        <v>0</v>
      </c>
      <c r="G38" s="96"/>
      <c r="H38" s="98"/>
      <c r="I38" s="75"/>
    </row>
    <row r="39" spans="2:9" ht="15" customHeight="1" x14ac:dyDescent="0.25">
      <c r="B39" s="81"/>
      <c r="C39" s="24" t="s">
        <v>122</v>
      </c>
      <c r="D39" s="62">
        <v>2</v>
      </c>
      <c r="E39" s="14" t="s">
        <v>2</v>
      </c>
      <c r="F39" s="7">
        <f>VLOOKUP(E39,TabSimNao[],2,FALSE)*D39</f>
        <v>20</v>
      </c>
      <c r="G39" s="96"/>
      <c r="H39" s="98"/>
      <c r="I39" s="75"/>
    </row>
    <row r="40" spans="2:9" ht="18.75" customHeight="1" x14ac:dyDescent="0.25">
      <c r="B40" s="106" t="s">
        <v>62</v>
      </c>
      <c r="C40" s="24" t="s">
        <v>63</v>
      </c>
      <c r="D40" s="62">
        <v>2</v>
      </c>
      <c r="E40" s="14" t="s">
        <v>99</v>
      </c>
      <c r="F40" s="7">
        <f>VLOOKUP(E40,TabBoaMedRuim[],2,FALSE)*D40</f>
        <v>2</v>
      </c>
      <c r="G40" s="96"/>
      <c r="H40" s="98"/>
      <c r="I40" s="75"/>
    </row>
    <row r="41" spans="2:9" ht="18.75" customHeight="1" x14ac:dyDescent="0.25">
      <c r="B41" s="107"/>
      <c r="C41" s="24" t="s">
        <v>65</v>
      </c>
      <c r="D41" s="62">
        <v>1</v>
      </c>
      <c r="E41" s="14" t="s">
        <v>83</v>
      </c>
      <c r="F41" s="7">
        <f>VLOOKUP(E41,TabBoaMedRuim[],2,FALSE)*D41</f>
        <v>3</v>
      </c>
      <c r="G41" s="96"/>
      <c r="H41" s="98"/>
      <c r="I41" s="75"/>
    </row>
    <row r="42" spans="2:9" ht="18.75" customHeight="1"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478</v>
      </c>
      <c r="I47" s="44">
        <f>I6+I13+I26+I33+I36</f>
        <v>1</v>
      </c>
    </row>
    <row r="48" spans="2:9" ht="21" x14ac:dyDescent="0.25">
      <c r="B48" s="104" t="s">
        <v>80</v>
      </c>
      <c r="C48" s="104"/>
      <c r="D48" s="104"/>
      <c r="E48" s="104"/>
      <c r="F48" s="104"/>
      <c r="G48" s="104"/>
      <c r="H48" s="105" t="str">
        <f>VLOOKUP(H47,TabValorProposto[],2,TRUE)</f>
        <v>NÃO PATROCINAR</v>
      </c>
      <c r="I48" s="105"/>
    </row>
  </sheetData>
  <mergeCells count="34">
    <mergeCell ref="H48:I48"/>
    <mergeCell ref="I26:I30"/>
    <mergeCell ref="B28:B29"/>
    <mergeCell ref="B32:C32"/>
    <mergeCell ref="B35:C35"/>
    <mergeCell ref="G36:G44"/>
    <mergeCell ref="H36:H44"/>
    <mergeCell ref="I36:I44"/>
    <mergeCell ref="B38:B39"/>
    <mergeCell ref="B40:B42"/>
    <mergeCell ref="H26:H30"/>
    <mergeCell ref="B25:C25"/>
    <mergeCell ref="B26:B27"/>
    <mergeCell ref="G26:G30"/>
    <mergeCell ref="B47:G47"/>
    <mergeCell ref="B48:G48"/>
    <mergeCell ref="I6:I10"/>
    <mergeCell ref="B12:C12"/>
    <mergeCell ref="B13:B15"/>
    <mergeCell ref="G13:G23"/>
    <mergeCell ref="H13:H23"/>
    <mergeCell ref="I13:I23"/>
    <mergeCell ref="B16:B19"/>
    <mergeCell ref="C16:C17"/>
    <mergeCell ref="D16:D17"/>
    <mergeCell ref="E16:E17"/>
    <mergeCell ref="H6:H10"/>
    <mergeCell ref="F16:F17"/>
    <mergeCell ref="B22:B23"/>
    <mergeCell ref="B2:D2"/>
    <mergeCell ref="B3:D3"/>
    <mergeCell ref="B5:C5"/>
    <mergeCell ref="B6:B8"/>
    <mergeCell ref="G6:G10"/>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20 F27:F28 F37"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Gerais'!$B$39:$B$43</xm:f>
          </x14:formula1>
          <xm:sqref>E37</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Gerais'!$B$16:$B$18</xm:f>
          </x14:formula1>
          <xm:sqref>E6:E8</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Gerais'!$B$58:$B$61</xm:f>
          </x14:formula1>
          <xm:sqref>E21 E18:E19 E16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J48"/>
  <sheetViews>
    <sheetView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113" t="s">
        <v>85</v>
      </c>
      <c r="C3" s="113"/>
      <c r="D3" s="113"/>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0.16317991631799164</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15" customHeight="1" x14ac:dyDescent="0.25">
      <c r="B9" s="61" t="s">
        <v>18</v>
      </c>
      <c r="C9" s="24" t="s">
        <v>34</v>
      </c>
      <c r="D9" s="62">
        <v>3</v>
      </c>
      <c r="E9" s="14" t="s">
        <v>69</v>
      </c>
      <c r="F9" s="7">
        <f>VLOOKUP(E9,TabAltoMedioBaixoNaoseaplica[],2,FALSE)*D9</f>
        <v>0</v>
      </c>
      <c r="G9" s="96"/>
      <c r="H9" s="98"/>
      <c r="I9" s="75"/>
    </row>
    <row r="10" spans="2:10" ht="30" customHeight="1" x14ac:dyDescent="0.25">
      <c r="B10" s="61" t="s">
        <v>19</v>
      </c>
      <c r="C10" s="24" t="s">
        <v>110</v>
      </c>
      <c r="D10" s="62">
        <v>2</v>
      </c>
      <c r="E10" s="14" t="s">
        <v>69</v>
      </c>
      <c r="F10" s="7">
        <f>VLOOKUP(E10,TabSimNaoNaoseaplica[],2,FALSE)*D10</f>
        <v>10</v>
      </c>
      <c r="G10" s="89"/>
      <c r="H10" s="99"/>
      <c r="I10" s="76"/>
    </row>
    <row r="11" spans="2:10" ht="37.15" customHeight="1" x14ac:dyDescent="0.25">
      <c r="B11" s="9"/>
    </row>
    <row r="12" spans="2:10" ht="37.15"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350</v>
      </c>
      <c r="I13" s="84">
        <f>H13/H47</f>
        <v>0.73221757322175729</v>
      </c>
    </row>
    <row r="14" spans="2:10" ht="15" customHeight="1" x14ac:dyDescent="0.25">
      <c r="B14" s="80"/>
      <c r="C14" s="24" t="s">
        <v>90</v>
      </c>
      <c r="D14" s="62">
        <v>1</v>
      </c>
      <c r="E14" s="14" t="s">
        <v>69</v>
      </c>
      <c r="F14" s="7">
        <f>VLOOKUP(E14,TabExclAte5Mais5Naoseaplica[],2,FALSE)*D14</f>
        <v>7</v>
      </c>
      <c r="G14" s="82"/>
      <c r="H14" s="83"/>
      <c r="I14" s="84"/>
    </row>
    <row r="15" spans="2:10" ht="32.450000000000003" customHeight="1" x14ac:dyDescent="0.25">
      <c r="B15" s="81"/>
      <c r="C15" s="24" t="s">
        <v>91</v>
      </c>
      <c r="D15" s="62">
        <v>3</v>
      </c>
      <c r="E15" s="14" t="s">
        <v>3</v>
      </c>
      <c r="F15" s="7">
        <f>VLOOKUP(E15,TabSimNaoNaoseaplica[],2,FALSE)*D15</f>
        <v>0</v>
      </c>
      <c r="G15" s="82"/>
      <c r="H15" s="83"/>
      <c r="I15" s="84"/>
    </row>
    <row r="16" spans="2:10" ht="14.45" customHeight="1" x14ac:dyDescent="0.25">
      <c r="B16" s="79" t="s">
        <v>36</v>
      </c>
      <c r="C16" s="86" t="s">
        <v>37</v>
      </c>
      <c r="D16" s="88">
        <v>3</v>
      </c>
      <c r="E16" s="90" t="s">
        <v>83</v>
      </c>
      <c r="F16" s="92">
        <f>VLOOKUP(E16,TabAltaMediaBaixaNaoseaplica[],2,FALSE)*D16</f>
        <v>3</v>
      </c>
      <c r="G16" s="82"/>
      <c r="H16" s="83"/>
      <c r="I16" s="84"/>
    </row>
    <row r="17" spans="2:9" ht="14.45" customHeight="1" x14ac:dyDescent="0.25">
      <c r="B17" s="80"/>
      <c r="C17" s="87"/>
      <c r="D17" s="89"/>
      <c r="E17" s="91"/>
      <c r="F17" s="93"/>
      <c r="G17" s="82"/>
      <c r="H17" s="83"/>
      <c r="I17" s="84"/>
    </row>
    <row r="18" spans="2:9" ht="15" customHeight="1" x14ac:dyDescent="0.25">
      <c r="B18" s="80"/>
      <c r="C18" s="24" t="s">
        <v>38</v>
      </c>
      <c r="D18" s="62">
        <v>3</v>
      </c>
      <c r="E18" s="14" t="s">
        <v>69</v>
      </c>
      <c r="F18" s="7">
        <f>VLOOKUP(E18,TabAltaMediaBaixaNaoseaplica[],2,FALSE)*D18</f>
        <v>0</v>
      </c>
      <c r="G18" s="82"/>
      <c r="H18" s="83"/>
      <c r="I18" s="84"/>
    </row>
    <row r="19" spans="2:9" ht="15" customHeight="1" x14ac:dyDescent="0.25">
      <c r="B19" s="81"/>
      <c r="C19" s="24" t="s">
        <v>78</v>
      </c>
      <c r="D19" s="62">
        <v>3</v>
      </c>
      <c r="E19" s="14" t="s">
        <v>77</v>
      </c>
      <c r="F19" s="7">
        <f>VLOOKUP(E19,TabAltaMediaBaixaNaoseaplica[],2,FALSE)*D19</f>
        <v>15</v>
      </c>
      <c r="G19" s="82"/>
      <c r="H19" s="83"/>
      <c r="I19" s="84"/>
    </row>
    <row r="20" spans="2:9" ht="15" customHeight="1" x14ac:dyDescent="0.25">
      <c r="B20" s="61" t="s">
        <v>39</v>
      </c>
      <c r="C20" s="24" t="s">
        <v>42</v>
      </c>
      <c r="D20" s="62">
        <v>2</v>
      </c>
      <c r="E20" s="14" t="s">
        <v>7</v>
      </c>
      <c r="F20" s="7">
        <f>VLOOKUP(E20,TabAltoMedioBaixoNaoseaplica[],2,FALSE)*D20</f>
        <v>2</v>
      </c>
      <c r="G20" s="82"/>
      <c r="H20" s="83"/>
      <c r="I20" s="84"/>
    </row>
    <row r="21" spans="2:9" ht="15" customHeight="1" x14ac:dyDescent="0.25">
      <c r="B21" s="61" t="s">
        <v>40</v>
      </c>
      <c r="C21" s="31" t="s">
        <v>41</v>
      </c>
      <c r="D21" s="62">
        <v>2</v>
      </c>
      <c r="E21" s="14" t="s">
        <v>77</v>
      </c>
      <c r="F21" s="7">
        <f>VLOOKUP(E21,TabAltaMediaBaixaNaoseaplica[],2,FALSE)*D21</f>
        <v>10</v>
      </c>
      <c r="G21" s="82"/>
      <c r="H21" s="83"/>
      <c r="I21" s="84"/>
    </row>
    <row r="22" spans="2:9" ht="15" customHeight="1" x14ac:dyDescent="0.25">
      <c r="B22" s="85" t="s">
        <v>43</v>
      </c>
      <c r="C22" s="24" t="s">
        <v>44</v>
      </c>
      <c r="D22" s="62">
        <v>2</v>
      </c>
      <c r="E22" s="14" t="s">
        <v>83</v>
      </c>
      <c r="F22" s="7">
        <f>VLOOKUP(E22,'Parametros Gerais'!B58:C60,2,FALSE)*D22</f>
        <v>2</v>
      </c>
      <c r="G22" s="82"/>
      <c r="H22" s="83"/>
      <c r="I22" s="84"/>
    </row>
    <row r="23" spans="2:9" ht="15" customHeight="1" x14ac:dyDescent="0.25">
      <c r="B23" s="85"/>
      <c r="C23" s="24" t="s">
        <v>93</v>
      </c>
      <c r="D23" s="62">
        <v>1</v>
      </c>
      <c r="E23" s="14" t="s">
        <v>7</v>
      </c>
      <c r="F23" s="7">
        <f>VLOOKUP(E23,TabAltoMedioBaixo[],2,FALSE)*D23</f>
        <v>1</v>
      </c>
      <c r="G23" s="82"/>
      <c r="H23" s="83"/>
      <c r="I23" s="84"/>
    </row>
    <row r="24" spans="2:9" ht="18.75"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5.4393305439330547E-2</v>
      </c>
    </row>
    <row r="27" spans="2:9" ht="15" customHeight="1" x14ac:dyDescent="0.25">
      <c r="B27" s="81"/>
      <c r="C27" s="24" t="s">
        <v>48</v>
      </c>
      <c r="D27" s="62">
        <v>2</v>
      </c>
      <c r="E27" s="14" t="s">
        <v>69</v>
      </c>
      <c r="F27" s="7">
        <f>VLOOKUP(E27,TabSimNaoNaoseaplica[],2,FALSE)*D27</f>
        <v>10</v>
      </c>
      <c r="G27" s="82"/>
      <c r="H27" s="83"/>
      <c r="I27" s="84"/>
    </row>
    <row r="28" spans="2:9" ht="15" customHeight="1" x14ac:dyDescent="0.25">
      <c r="B28" s="79" t="s">
        <v>49</v>
      </c>
      <c r="C28" s="24" t="s">
        <v>50</v>
      </c>
      <c r="D28" s="62">
        <v>2</v>
      </c>
      <c r="E28" s="14" t="s">
        <v>7</v>
      </c>
      <c r="F28" s="7">
        <f>VLOOKUP(E28,TabAltoMedioBaixoNaoseaplica[],2,FALSE)*D28</f>
        <v>2</v>
      </c>
      <c r="G28" s="82"/>
      <c r="H28" s="83"/>
      <c r="I28" s="84"/>
    </row>
    <row r="29" spans="2:9" ht="1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24</v>
      </c>
      <c r="I36" s="74">
        <f>H36/H47</f>
        <v>5.0209205020920501E-2</v>
      </c>
    </row>
    <row r="37" spans="2:9" ht="15" customHeight="1" x14ac:dyDescent="0.25">
      <c r="B37" s="23" t="s">
        <v>59</v>
      </c>
      <c r="C37" s="24" t="s">
        <v>119</v>
      </c>
      <c r="D37" s="62">
        <v>1</v>
      </c>
      <c r="E37" s="14" t="s">
        <v>76</v>
      </c>
      <c r="F37" s="7">
        <f>VLOOKUP(E37,TabMunVarMunNacInt[],2,FALSE)*D37</f>
        <v>7</v>
      </c>
      <c r="G37" s="96"/>
      <c r="H37" s="98"/>
      <c r="I37" s="75"/>
    </row>
    <row r="38" spans="2:9" ht="15" customHeight="1" x14ac:dyDescent="0.25">
      <c r="B38" s="79" t="s">
        <v>60</v>
      </c>
      <c r="C38" s="24" t="s">
        <v>61</v>
      </c>
      <c r="D38" s="62">
        <v>2</v>
      </c>
      <c r="E38" s="14" t="s">
        <v>3</v>
      </c>
      <c r="F38" s="7">
        <f>VLOOKUP(E38,TabSimNao[],2,FALSE)*D38</f>
        <v>0</v>
      </c>
      <c r="G38" s="96"/>
      <c r="H38" s="98"/>
      <c r="I38" s="75"/>
    </row>
    <row r="39" spans="2:9" ht="15" customHeight="1" x14ac:dyDescent="0.25">
      <c r="B39" s="81"/>
      <c r="C39" s="24" t="s">
        <v>122</v>
      </c>
      <c r="D39" s="62">
        <v>2</v>
      </c>
      <c r="E39" s="14" t="s">
        <v>2</v>
      </c>
      <c r="F39" s="7">
        <f>VLOOKUP(E39,TabSimNao[],2,FALSE)*D39</f>
        <v>20</v>
      </c>
      <c r="G39" s="96"/>
      <c r="H39" s="98"/>
      <c r="I39" s="75"/>
    </row>
    <row r="40" spans="2:9" ht="15" customHeight="1" x14ac:dyDescent="0.25">
      <c r="B40" s="106" t="s">
        <v>62</v>
      </c>
      <c r="C40" s="24" t="s">
        <v>63</v>
      </c>
      <c r="D40" s="62">
        <v>2</v>
      </c>
      <c r="E40" s="14" t="s">
        <v>99</v>
      </c>
      <c r="F40" s="7">
        <f>VLOOKUP(E40,TabBoaMedRuim[],2,FALSE)*D40</f>
        <v>2</v>
      </c>
      <c r="G40" s="96"/>
      <c r="H40" s="98"/>
      <c r="I40" s="75"/>
    </row>
    <row r="41" spans="2:9" ht="15" customHeight="1" x14ac:dyDescent="0.25">
      <c r="B41" s="107"/>
      <c r="C41" s="24" t="s">
        <v>65</v>
      </c>
      <c r="D41" s="62">
        <v>1</v>
      </c>
      <c r="E41" s="14" t="s">
        <v>83</v>
      </c>
      <c r="F41" s="7">
        <f>VLOOKUP(E41,TabBoaMedRuim[],2,FALSE)*D41</f>
        <v>3</v>
      </c>
      <c r="G41" s="96"/>
      <c r="H41" s="98"/>
      <c r="I41" s="75"/>
    </row>
    <row r="42" spans="2:9" ht="15" customHeight="1"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478</v>
      </c>
      <c r="I47" s="44">
        <f>I6+I13+I26+I33+I36</f>
        <v>1</v>
      </c>
    </row>
    <row r="48" spans="2:9" ht="21" x14ac:dyDescent="0.25">
      <c r="B48" s="104" t="s">
        <v>80</v>
      </c>
      <c r="C48" s="104"/>
      <c r="D48" s="104"/>
      <c r="E48" s="104"/>
      <c r="F48" s="104"/>
      <c r="G48" s="104"/>
      <c r="H48" s="105" t="str">
        <f>VLOOKUP(H47,TabValorProposto[],2,TRUE)</f>
        <v>NÃO PATROCINAR</v>
      </c>
      <c r="I48" s="105"/>
    </row>
  </sheetData>
  <mergeCells count="34">
    <mergeCell ref="B47:G47"/>
    <mergeCell ref="B48:G48"/>
    <mergeCell ref="H48:I48"/>
    <mergeCell ref="B32:C32"/>
    <mergeCell ref="B35:C35"/>
    <mergeCell ref="G36:G44"/>
    <mergeCell ref="H36:H44"/>
    <mergeCell ref="I36:I44"/>
    <mergeCell ref="B38:B39"/>
    <mergeCell ref="B40:B42"/>
    <mergeCell ref="B25:C25"/>
    <mergeCell ref="B26:B27"/>
    <mergeCell ref="G26:G30"/>
    <mergeCell ref="H26:H30"/>
    <mergeCell ref="I26:I30"/>
    <mergeCell ref="B28:B29"/>
    <mergeCell ref="I6:I10"/>
    <mergeCell ref="B12:C12"/>
    <mergeCell ref="B13:B15"/>
    <mergeCell ref="G13:G23"/>
    <mergeCell ref="H13:H23"/>
    <mergeCell ref="I13:I23"/>
    <mergeCell ref="B22:B23"/>
    <mergeCell ref="H6:H10"/>
    <mergeCell ref="B16:B19"/>
    <mergeCell ref="C16:C17"/>
    <mergeCell ref="D16:D17"/>
    <mergeCell ref="E16:E17"/>
    <mergeCell ref="F16:F17"/>
    <mergeCell ref="B2:D2"/>
    <mergeCell ref="B3:D3"/>
    <mergeCell ref="B5:C5"/>
    <mergeCell ref="B6:B8"/>
    <mergeCell ref="G6:G10"/>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20 F27 F37"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Gerais'!$B$39:$B$43</xm:f>
          </x14:formula1>
          <xm:sqref>E37</xm:sqref>
        </x14:dataValidation>
        <x14:dataValidation type="list" allowBlank="1" showInputMessage="1" showErrorMessage="1">
          <x14:formula1>
            <xm:f>'Parametros Gerais'!$B$58:$B$61</xm:f>
          </x14:formula1>
          <xm:sqref>E21 E18:E19 E16</xm:sqref>
        </x14:dataValidation>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Gerais'!$B$16:$B$18</xm:f>
          </x14:formula1>
          <xm:sqref>E6:E8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48"/>
  <sheetViews>
    <sheetView workbookViewId="0"/>
  </sheetViews>
  <sheetFormatPr defaultRowHeight="15" x14ac:dyDescent="0.25"/>
  <cols>
    <col min="1" max="1" width="2.7109375" style="1" customWidth="1"/>
    <col min="2" max="2" width="31.7109375" style="1" customWidth="1"/>
    <col min="3" max="3" width="54" style="1" customWidth="1"/>
    <col min="4" max="4" width="15.42578125" style="1" customWidth="1"/>
    <col min="5" max="5" width="31.42578125" style="1" customWidth="1"/>
    <col min="6" max="6" width="16.140625" style="1" customWidth="1"/>
    <col min="7" max="7" width="16.85546875" style="1" customWidth="1"/>
    <col min="8" max="8" width="16" style="1" customWidth="1"/>
    <col min="9" max="9" width="20.140625" style="1" customWidth="1"/>
    <col min="10" max="10" width="15.5703125" style="1" customWidth="1"/>
    <col min="11" max="11" width="52.28515625" style="1" customWidth="1"/>
    <col min="12" max="12" width="14" style="1" customWidth="1"/>
    <col min="13" max="13" width="15.28515625" style="1" customWidth="1"/>
    <col min="14" max="14" width="12.28515625" style="1" bestFit="1" customWidth="1"/>
    <col min="15" max="16" width="12.28515625" style="1" customWidth="1"/>
    <col min="17" max="17" width="9.140625" style="1"/>
    <col min="18" max="18" width="3.7109375" style="1" customWidth="1"/>
    <col min="19" max="19" width="12.85546875" style="1" bestFit="1" customWidth="1"/>
    <col min="20" max="20" width="16.28515625" style="1" bestFit="1" customWidth="1"/>
    <col min="21" max="16384" width="9.140625" style="1"/>
  </cols>
  <sheetData>
    <row r="1" spans="2:10" ht="6.6" customHeight="1" x14ac:dyDescent="0.25">
      <c r="C1" s="8"/>
    </row>
    <row r="2" spans="2:10" ht="23.25" x14ac:dyDescent="0.25">
      <c r="B2" s="95" t="s">
        <v>33</v>
      </c>
      <c r="C2" s="95"/>
      <c r="D2" s="95"/>
      <c r="F2" s="3"/>
      <c r="G2" s="3"/>
      <c r="H2" s="3"/>
      <c r="I2" s="3"/>
      <c r="J2" s="3"/>
    </row>
    <row r="3" spans="2:10" ht="25.5" customHeight="1" x14ac:dyDescent="0.25">
      <c r="B3" s="114" t="s">
        <v>32</v>
      </c>
      <c r="C3" s="114"/>
      <c r="D3" s="114"/>
    </row>
    <row r="5" spans="2:10" ht="30" customHeight="1" x14ac:dyDescent="0.25">
      <c r="B5" s="100" t="s">
        <v>1</v>
      </c>
      <c r="C5" s="100"/>
      <c r="D5" s="4" t="s">
        <v>14</v>
      </c>
      <c r="E5" s="5" t="s">
        <v>0</v>
      </c>
      <c r="F5" s="5" t="s">
        <v>10</v>
      </c>
      <c r="G5" s="4" t="s">
        <v>15</v>
      </c>
      <c r="H5" s="6" t="s">
        <v>11</v>
      </c>
      <c r="I5" s="6" t="s">
        <v>12</v>
      </c>
    </row>
    <row r="6" spans="2:10" ht="37.15" customHeight="1" x14ac:dyDescent="0.25">
      <c r="B6" s="79" t="s">
        <v>17</v>
      </c>
      <c r="C6" s="24" t="s">
        <v>107</v>
      </c>
      <c r="D6" s="62">
        <v>3</v>
      </c>
      <c r="E6" s="14" t="s">
        <v>6</v>
      </c>
      <c r="F6" s="7">
        <f>VLOOKUP(E6,'Parametros Gerais'!B16:C18,2,FALSE)*D6</f>
        <v>15</v>
      </c>
      <c r="G6" s="88">
        <v>5</v>
      </c>
      <c r="H6" s="97">
        <f>F6+F7+F8+F9+F10*G6</f>
        <v>78</v>
      </c>
      <c r="I6" s="74">
        <f>H6/H47</f>
        <v>0.16317991631799164</v>
      </c>
    </row>
    <row r="7" spans="2:10" ht="37.15" customHeight="1" x14ac:dyDescent="0.25">
      <c r="B7" s="80"/>
      <c r="C7" s="24" t="s">
        <v>108</v>
      </c>
      <c r="D7" s="62">
        <v>3</v>
      </c>
      <c r="E7" s="14" t="s">
        <v>7</v>
      </c>
      <c r="F7" s="7">
        <f>VLOOKUP(E7,'Parametros Gerais'!B16:C18,2,FALSE)*D7</f>
        <v>3</v>
      </c>
      <c r="G7" s="96"/>
      <c r="H7" s="98"/>
      <c r="I7" s="75"/>
    </row>
    <row r="8" spans="2:10" ht="37.15" customHeight="1" x14ac:dyDescent="0.25">
      <c r="B8" s="81"/>
      <c r="C8" s="24" t="s">
        <v>109</v>
      </c>
      <c r="D8" s="62">
        <v>1</v>
      </c>
      <c r="E8" s="14" t="s">
        <v>5</v>
      </c>
      <c r="F8" s="7">
        <f>VLOOKUP(E8,'Parametros Gerais'!B16:C18,2,FALSE)*D8</f>
        <v>10</v>
      </c>
      <c r="G8" s="96"/>
      <c r="H8" s="98"/>
      <c r="I8" s="75"/>
    </row>
    <row r="9" spans="2:10" ht="15" customHeight="1" x14ac:dyDescent="0.25">
      <c r="B9" s="61" t="s">
        <v>18</v>
      </c>
      <c r="C9" s="24" t="s">
        <v>34</v>
      </c>
      <c r="D9" s="62">
        <v>3</v>
      </c>
      <c r="E9" s="14" t="s">
        <v>69</v>
      </c>
      <c r="F9" s="7">
        <f>VLOOKUP(E9,TabAltoMedioBaixoNaoseaplica[],2,FALSE)*D9</f>
        <v>0</v>
      </c>
      <c r="G9" s="96"/>
      <c r="H9" s="98"/>
      <c r="I9" s="75"/>
    </row>
    <row r="10" spans="2:10" ht="30" customHeight="1" x14ac:dyDescent="0.25">
      <c r="B10" s="61" t="s">
        <v>19</v>
      </c>
      <c r="C10" s="24" t="s">
        <v>110</v>
      </c>
      <c r="D10" s="62">
        <v>2</v>
      </c>
      <c r="E10" s="14" t="s">
        <v>69</v>
      </c>
      <c r="F10" s="7">
        <f>VLOOKUP(E10,TabSimNaoNaoseaplica[],2,FALSE)*D10</f>
        <v>10</v>
      </c>
      <c r="G10" s="89"/>
      <c r="H10" s="99"/>
      <c r="I10" s="76"/>
    </row>
    <row r="11" spans="2:10" ht="37.15" customHeight="1" x14ac:dyDescent="0.25">
      <c r="B11" s="9"/>
    </row>
    <row r="12" spans="2:10" ht="37.15" customHeight="1" x14ac:dyDescent="0.25">
      <c r="B12" s="77" t="s">
        <v>16</v>
      </c>
      <c r="C12" s="78"/>
      <c r="D12" s="4" t="s">
        <v>9</v>
      </c>
      <c r="E12" s="5" t="s">
        <v>0</v>
      </c>
      <c r="F12" s="5" t="s">
        <v>10</v>
      </c>
      <c r="G12" s="4" t="s">
        <v>8</v>
      </c>
      <c r="H12" s="6" t="s">
        <v>11</v>
      </c>
      <c r="I12" s="6" t="s">
        <v>12</v>
      </c>
    </row>
    <row r="13" spans="2:10" ht="37.15" customHeight="1" x14ac:dyDescent="0.25">
      <c r="B13" s="79" t="s">
        <v>35</v>
      </c>
      <c r="C13" s="24" t="s">
        <v>22</v>
      </c>
      <c r="D13" s="62">
        <v>3</v>
      </c>
      <c r="E13" s="14" t="s">
        <v>5</v>
      </c>
      <c r="F13" s="7">
        <f>VLOOKUP(E13,TabAltoMedioBaixo[],2,FALSE)*D13</f>
        <v>30</v>
      </c>
      <c r="G13" s="82">
        <v>5</v>
      </c>
      <c r="H13" s="83">
        <f>(F13+F14+F15+F16+F18+F19+F20+F21+F22+F23)*G6</f>
        <v>350</v>
      </c>
      <c r="I13" s="84">
        <f>H13/H47</f>
        <v>0.73221757322175729</v>
      </c>
    </row>
    <row r="14" spans="2:10" ht="15" customHeight="1" x14ac:dyDescent="0.25">
      <c r="B14" s="80"/>
      <c r="C14" s="24" t="s">
        <v>90</v>
      </c>
      <c r="D14" s="62">
        <v>1</v>
      </c>
      <c r="E14" s="14" t="s">
        <v>69</v>
      </c>
      <c r="F14" s="7">
        <f>VLOOKUP(E14,TabExclAte5Mais5Naoseaplica[],2,FALSE)*D14</f>
        <v>7</v>
      </c>
      <c r="G14" s="82"/>
      <c r="H14" s="83"/>
      <c r="I14" s="84"/>
    </row>
    <row r="15" spans="2:10" ht="32.450000000000003" customHeight="1" x14ac:dyDescent="0.25">
      <c r="B15" s="81"/>
      <c r="C15" s="24" t="s">
        <v>91</v>
      </c>
      <c r="D15" s="62">
        <v>3</v>
      </c>
      <c r="E15" s="14" t="s">
        <v>3</v>
      </c>
      <c r="F15" s="7">
        <f>VLOOKUP(E15,TabSimNaoNaoseaplica[],2,FALSE)*D15</f>
        <v>0</v>
      </c>
      <c r="G15" s="82"/>
      <c r="H15" s="83"/>
      <c r="I15" s="84"/>
    </row>
    <row r="16" spans="2:10" ht="14.45" customHeight="1" x14ac:dyDescent="0.25">
      <c r="B16" s="79" t="s">
        <v>36</v>
      </c>
      <c r="C16" s="86" t="s">
        <v>37</v>
      </c>
      <c r="D16" s="88">
        <v>3</v>
      </c>
      <c r="E16" s="90" t="s">
        <v>83</v>
      </c>
      <c r="F16" s="92">
        <f>VLOOKUP(E16,TabAltaMediaBaixaNaoseaplica[],2,FALSE)*D16</f>
        <v>3</v>
      </c>
      <c r="G16" s="82"/>
      <c r="H16" s="83"/>
      <c r="I16" s="84"/>
    </row>
    <row r="17" spans="2:9" ht="14.45" customHeight="1" x14ac:dyDescent="0.25">
      <c r="B17" s="80"/>
      <c r="C17" s="87"/>
      <c r="D17" s="89"/>
      <c r="E17" s="91"/>
      <c r="F17" s="93"/>
      <c r="G17" s="82"/>
      <c r="H17" s="83"/>
      <c r="I17" s="84"/>
    </row>
    <row r="18" spans="2:9" ht="15" customHeight="1" x14ac:dyDescent="0.25">
      <c r="B18" s="80"/>
      <c r="C18" s="24" t="s">
        <v>38</v>
      </c>
      <c r="D18" s="62">
        <v>3</v>
      </c>
      <c r="E18" s="14" t="s">
        <v>69</v>
      </c>
      <c r="F18" s="7">
        <f>VLOOKUP(E18,TabAltaMediaBaixaNaoseaplica[],2,FALSE)*D18</f>
        <v>0</v>
      </c>
      <c r="G18" s="82"/>
      <c r="H18" s="83"/>
      <c r="I18" s="84"/>
    </row>
    <row r="19" spans="2:9" ht="15" customHeight="1" x14ac:dyDescent="0.25">
      <c r="B19" s="81"/>
      <c r="C19" s="24" t="s">
        <v>78</v>
      </c>
      <c r="D19" s="62">
        <v>3</v>
      </c>
      <c r="E19" s="14" t="s">
        <v>77</v>
      </c>
      <c r="F19" s="7">
        <f>VLOOKUP(E19,TabAltaMediaBaixaNaoseaplica[],2,FALSE)*D19</f>
        <v>15</v>
      </c>
      <c r="G19" s="82"/>
      <c r="H19" s="83"/>
      <c r="I19" s="84"/>
    </row>
    <row r="20" spans="2:9" ht="15" customHeight="1" x14ac:dyDescent="0.25">
      <c r="B20" s="61" t="s">
        <v>39</v>
      </c>
      <c r="C20" s="24" t="s">
        <v>42</v>
      </c>
      <c r="D20" s="62">
        <v>2</v>
      </c>
      <c r="E20" s="14" t="s">
        <v>7</v>
      </c>
      <c r="F20" s="7">
        <f>VLOOKUP(E20,TabAltoMedioBaixoNaoseaplica[],2,FALSE)*D20</f>
        <v>2</v>
      </c>
      <c r="G20" s="82"/>
      <c r="H20" s="83"/>
      <c r="I20" s="84"/>
    </row>
    <row r="21" spans="2:9" ht="15" customHeight="1" x14ac:dyDescent="0.25">
      <c r="B21" s="61" t="s">
        <v>40</v>
      </c>
      <c r="C21" s="31" t="s">
        <v>41</v>
      </c>
      <c r="D21" s="62">
        <v>2</v>
      </c>
      <c r="E21" s="14" t="s">
        <v>77</v>
      </c>
      <c r="F21" s="7">
        <f>VLOOKUP(E21,TabAltaMediaBaixaNaoseaplica[],2,FALSE)*D21</f>
        <v>10</v>
      </c>
      <c r="G21" s="82"/>
      <c r="H21" s="83"/>
      <c r="I21" s="84"/>
    </row>
    <row r="22" spans="2:9" ht="15" customHeight="1" x14ac:dyDescent="0.25">
      <c r="B22" s="85" t="s">
        <v>43</v>
      </c>
      <c r="C22" s="24" t="s">
        <v>44</v>
      </c>
      <c r="D22" s="62">
        <v>2</v>
      </c>
      <c r="E22" s="14" t="s">
        <v>83</v>
      </c>
      <c r="F22" s="7">
        <f>VLOOKUP(E22,'Parametros Gerais'!B58:C60,2,FALSE)*D22</f>
        <v>2</v>
      </c>
      <c r="G22" s="82"/>
      <c r="H22" s="83"/>
      <c r="I22" s="84"/>
    </row>
    <row r="23" spans="2:9" ht="15" customHeight="1" x14ac:dyDescent="0.25">
      <c r="B23" s="85"/>
      <c r="C23" s="24" t="s">
        <v>93</v>
      </c>
      <c r="D23" s="62">
        <v>1</v>
      </c>
      <c r="E23" s="14" t="s">
        <v>7</v>
      </c>
      <c r="F23" s="7">
        <f>VLOOKUP(E23,TabAltoMedioBaixo[],2,FALSE)*D23</f>
        <v>1</v>
      </c>
      <c r="G23" s="82"/>
      <c r="H23" s="83"/>
      <c r="I23" s="84"/>
    </row>
    <row r="24" spans="2:9" ht="18.75" x14ac:dyDescent="0.25">
      <c r="B24" s="25"/>
      <c r="C24" s="26"/>
      <c r="D24" s="32"/>
      <c r="E24" s="27"/>
      <c r="F24" s="28"/>
      <c r="G24" s="32"/>
      <c r="H24" s="29"/>
      <c r="I24" s="30"/>
    </row>
    <row r="25" spans="2:9" ht="45" x14ac:dyDescent="0.25">
      <c r="B25" s="77" t="s">
        <v>45</v>
      </c>
      <c r="C25" s="78"/>
      <c r="D25" s="4" t="s">
        <v>14</v>
      </c>
      <c r="E25" s="5" t="s">
        <v>0</v>
      </c>
      <c r="F25" s="5" t="s">
        <v>10</v>
      </c>
      <c r="G25" s="4" t="s">
        <v>15</v>
      </c>
      <c r="H25" s="6" t="s">
        <v>11</v>
      </c>
      <c r="I25" s="6" t="s">
        <v>12</v>
      </c>
    </row>
    <row r="26" spans="2:9" ht="15" customHeight="1" x14ac:dyDescent="0.25">
      <c r="B26" s="79" t="s">
        <v>46</v>
      </c>
      <c r="C26" s="24" t="s">
        <v>47</v>
      </c>
      <c r="D26" s="62">
        <v>1</v>
      </c>
      <c r="E26" s="14" t="s">
        <v>7</v>
      </c>
      <c r="F26" s="7">
        <f>VLOOKUP(E26,TabAltoMedioBaixoNaoseaplica[],2,FALSE)*D26</f>
        <v>1</v>
      </c>
      <c r="G26" s="82">
        <v>2</v>
      </c>
      <c r="H26" s="83">
        <f>(F26+F27+F28+F29+F30)*G26</f>
        <v>26</v>
      </c>
      <c r="I26" s="84">
        <f>H26/H47</f>
        <v>5.4393305439330547E-2</v>
      </c>
    </row>
    <row r="27" spans="2:9" ht="15" customHeight="1" x14ac:dyDescent="0.25">
      <c r="B27" s="81"/>
      <c r="C27" s="24" t="s">
        <v>48</v>
      </c>
      <c r="D27" s="62">
        <v>2</v>
      </c>
      <c r="E27" s="14" t="s">
        <v>69</v>
      </c>
      <c r="F27" s="7">
        <f>VLOOKUP(E27,TabSimNaoNaoseaplica[],2,FALSE)*D27</f>
        <v>10</v>
      </c>
      <c r="G27" s="82"/>
      <c r="H27" s="83"/>
      <c r="I27" s="84"/>
    </row>
    <row r="28" spans="2:9" ht="15" customHeight="1" x14ac:dyDescent="0.25">
      <c r="B28" s="79" t="s">
        <v>49</v>
      </c>
      <c r="C28" s="24" t="s">
        <v>50</v>
      </c>
      <c r="D28" s="62">
        <v>2</v>
      </c>
      <c r="E28" s="14" t="s">
        <v>7</v>
      </c>
      <c r="F28" s="7">
        <f>VLOOKUP(E28,TabAltoMedioBaixoNaoseaplica[],2,FALSE)*D28</f>
        <v>2</v>
      </c>
      <c r="G28" s="82"/>
      <c r="H28" s="83"/>
      <c r="I28" s="84"/>
    </row>
    <row r="29" spans="2:9" ht="15" customHeight="1" x14ac:dyDescent="0.25">
      <c r="B29" s="81"/>
      <c r="C29" s="24" t="s">
        <v>51</v>
      </c>
      <c r="D29" s="62">
        <v>2</v>
      </c>
      <c r="E29" s="14" t="s">
        <v>3</v>
      </c>
      <c r="F29" s="7">
        <f>VLOOKUP(E29,TabSimNaoNaoseaplica[],2,FALSE)*D29</f>
        <v>0</v>
      </c>
      <c r="G29" s="82"/>
      <c r="H29" s="83"/>
      <c r="I29" s="84"/>
    </row>
    <row r="30" spans="2:9" ht="15" customHeight="1" x14ac:dyDescent="0.25">
      <c r="B30" s="61" t="s">
        <v>52</v>
      </c>
      <c r="C30" s="24" t="s">
        <v>111</v>
      </c>
      <c r="D30" s="62">
        <v>2</v>
      </c>
      <c r="E30" s="14" t="s">
        <v>3</v>
      </c>
      <c r="F30" s="7">
        <f>VLOOKUP(E30,TabSimNao[],2,FALSE)*D30</f>
        <v>0</v>
      </c>
      <c r="G30" s="82"/>
      <c r="H30" s="83"/>
      <c r="I30" s="84"/>
    </row>
    <row r="32" spans="2:9" ht="45" x14ac:dyDescent="0.25">
      <c r="B32" s="77" t="s">
        <v>53</v>
      </c>
      <c r="C32" s="78"/>
      <c r="D32" s="4" t="s">
        <v>14</v>
      </c>
      <c r="E32" s="5" t="s">
        <v>0</v>
      </c>
      <c r="F32" s="5" t="s">
        <v>10</v>
      </c>
      <c r="G32" s="4" t="s">
        <v>15</v>
      </c>
      <c r="H32" s="6" t="s">
        <v>11</v>
      </c>
      <c r="I32" s="6" t="s">
        <v>12</v>
      </c>
    </row>
    <row r="33" spans="2:9" ht="30" x14ac:dyDescent="0.25">
      <c r="B33" s="33" t="s">
        <v>54</v>
      </c>
      <c r="C33" s="24" t="s">
        <v>55</v>
      </c>
      <c r="D33" s="62">
        <v>3</v>
      </c>
      <c r="E33" s="14" t="s">
        <v>69</v>
      </c>
      <c r="F33" s="7">
        <f>VLOOKUP(E33,TabAltoMedioBaixoNaoseaplica[],2,FALSE)*D33</f>
        <v>0</v>
      </c>
      <c r="G33" s="62">
        <v>3</v>
      </c>
      <c r="H33" s="63">
        <f>F33*G33</f>
        <v>0</v>
      </c>
      <c r="I33" s="64">
        <f>H33/H47</f>
        <v>0</v>
      </c>
    </row>
    <row r="35" spans="2:9" ht="45" x14ac:dyDescent="0.25">
      <c r="B35" s="77" t="s">
        <v>56</v>
      </c>
      <c r="C35" s="78"/>
      <c r="D35" s="4" t="s">
        <v>14</v>
      </c>
      <c r="E35" s="5" t="s">
        <v>0</v>
      </c>
      <c r="F35" s="5" t="s">
        <v>10</v>
      </c>
      <c r="G35" s="4" t="s">
        <v>15</v>
      </c>
      <c r="H35" s="6" t="s">
        <v>11</v>
      </c>
      <c r="I35" s="6" t="s">
        <v>12</v>
      </c>
    </row>
    <row r="36" spans="2:9" ht="15" customHeight="1" x14ac:dyDescent="0.25">
      <c r="B36" s="23" t="s">
        <v>57</v>
      </c>
      <c r="C36" s="24" t="s">
        <v>58</v>
      </c>
      <c r="D36" s="62">
        <v>2</v>
      </c>
      <c r="E36" s="14" t="s">
        <v>3</v>
      </c>
      <c r="F36" s="7">
        <f>VLOOKUP(E36,TabSimNao[],2,FALSE)*D36</f>
        <v>0</v>
      </c>
      <c r="G36" s="88">
        <v>2</v>
      </c>
      <c r="H36" s="97">
        <f>(F36+F37+F38+F40+F41+F43+F44)*G36</f>
        <v>24</v>
      </c>
      <c r="I36" s="74">
        <f>H36/H47</f>
        <v>5.0209205020920501E-2</v>
      </c>
    </row>
    <row r="37" spans="2:9" ht="15" customHeight="1" x14ac:dyDescent="0.25">
      <c r="B37" s="23" t="s">
        <v>59</v>
      </c>
      <c r="C37" s="24" t="s">
        <v>119</v>
      </c>
      <c r="D37" s="62">
        <v>1</v>
      </c>
      <c r="E37" s="14" t="s">
        <v>76</v>
      </c>
      <c r="F37" s="7">
        <f>VLOOKUP(E37,TabMunVarMunNacInt[],2,FALSE)*D37</f>
        <v>7</v>
      </c>
      <c r="G37" s="96"/>
      <c r="H37" s="98"/>
      <c r="I37" s="75"/>
    </row>
    <row r="38" spans="2:9" ht="15" customHeight="1" x14ac:dyDescent="0.25">
      <c r="B38" s="79" t="s">
        <v>60</v>
      </c>
      <c r="C38" s="24" t="s">
        <v>61</v>
      </c>
      <c r="D38" s="62">
        <v>2</v>
      </c>
      <c r="E38" s="14" t="s">
        <v>3</v>
      </c>
      <c r="F38" s="7">
        <f>VLOOKUP(E38,TabSimNao[],2,FALSE)*D38</f>
        <v>0</v>
      </c>
      <c r="G38" s="96"/>
      <c r="H38" s="98"/>
      <c r="I38" s="75"/>
    </row>
    <row r="39" spans="2:9" ht="15" customHeight="1" x14ac:dyDescent="0.25">
      <c r="B39" s="81"/>
      <c r="C39" s="24" t="s">
        <v>122</v>
      </c>
      <c r="D39" s="62">
        <v>2</v>
      </c>
      <c r="E39" s="14" t="s">
        <v>2</v>
      </c>
      <c r="F39" s="7">
        <f>VLOOKUP(E39,TabSimNao[],2,FALSE)*D39</f>
        <v>20</v>
      </c>
      <c r="G39" s="96"/>
      <c r="H39" s="98"/>
      <c r="I39" s="75"/>
    </row>
    <row r="40" spans="2:9" ht="15" customHeight="1" x14ac:dyDescent="0.25">
      <c r="B40" s="106" t="s">
        <v>62</v>
      </c>
      <c r="C40" s="24" t="s">
        <v>63</v>
      </c>
      <c r="D40" s="62">
        <v>2</v>
      </c>
      <c r="E40" s="14" t="s">
        <v>99</v>
      </c>
      <c r="F40" s="7">
        <f>VLOOKUP(E40,TabBoaMedRuim[],2,FALSE)*D40</f>
        <v>2</v>
      </c>
      <c r="G40" s="96"/>
      <c r="H40" s="98"/>
      <c r="I40" s="75"/>
    </row>
    <row r="41" spans="2:9" ht="15" customHeight="1" x14ac:dyDescent="0.25">
      <c r="B41" s="107"/>
      <c r="C41" s="24" t="s">
        <v>65</v>
      </c>
      <c r="D41" s="62">
        <v>1</v>
      </c>
      <c r="E41" s="14" t="s">
        <v>83</v>
      </c>
      <c r="F41" s="7">
        <f>VLOOKUP(E41,TabBoaMedRuim[],2,FALSE)*D41</f>
        <v>3</v>
      </c>
      <c r="G41" s="96"/>
      <c r="H41" s="98"/>
      <c r="I41" s="75"/>
    </row>
    <row r="42" spans="2:9" ht="15" customHeight="1" x14ac:dyDescent="0.25">
      <c r="B42" s="108"/>
      <c r="C42" s="24" t="s">
        <v>120</v>
      </c>
      <c r="D42" s="62">
        <v>2</v>
      </c>
      <c r="E42" s="14" t="s">
        <v>99</v>
      </c>
      <c r="F42" s="7">
        <f>VLOOKUP(E42,TabBoaMedRuim[],2,FALSE)*D42</f>
        <v>2</v>
      </c>
      <c r="G42" s="96"/>
      <c r="H42" s="98"/>
      <c r="I42" s="75"/>
    </row>
    <row r="43" spans="2:9" ht="30" x14ac:dyDescent="0.25">
      <c r="B43" s="61" t="s">
        <v>64</v>
      </c>
      <c r="C43" s="24" t="s">
        <v>66</v>
      </c>
      <c r="D43" s="62">
        <v>3</v>
      </c>
      <c r="E43" s="14" t="s">
        <v>69</v>
      </c>
      <c r="F43" s="7">
        <f>VLOOKUP(E43,TabAltoMedioBaixoNaoseaplica[],2,FALSE)*D43</f>
        <v>0</v>
      </c>
      <c r="G43" s="96"/>
      <c r="H43" s="98"/>
      <c r="I43" s="75"/>
    </row>
    <row r="44" spans="2:9" ht="45" x14ac:dyDescent="0.25">
      <c r="B44" s="61" t="s">
        <v>67</v>
      </c>
      <c r="C44" s="24" t="s">
        <v>123</v>
      </c>
      <c r="D44" s="62">
        <v>3</v>
      </c>
      <c r="E44" s="14" t="s">
        <v>3</v>
      </c>
      <c r="F44" s="7">
        <f>VLOOKUP(E44,TabSimNaoNaoseaplica[],2,FALSE)*D44</f>
        <v>0</v>
      </c>
      <c r="G44" s="89"/>
      <c r="H44" s="99"/>
      <c r="I44" s="76"/>
    </row>
    <row r="47" spans="2:9" ht="21" x14ac:dyDescent="0.25">
      <c r="B47" s="101" t="s">
        <v>13</v>
      </c>
      <c r="C47" s="102"/>
      <c r="D47" s="102"/>
      <c r="E47" s="102"/>
      <c r="F47" s="102"/>
      <c r="G47" s="103"/>
      <c r="H47" s="43">
        <f>H6+H13+H26+H33+H36</f>
        <v>478</v>
      </c>
      <c r="I47" s="44">
        <f>I6+I13+I26+I33+I36</f>
        <v>1</v>
      </c>
    </row>
    <row r="48" spans="2:9" ht="21" x14ac:dyDescent="0.25">
      <c r="B48" s="104" t="s">
        <v>80</v>
      </c>
      <c r="C48" s="104"/>
      <c r="D48" s="104"/>
      <c r="E48" s="104"/>
      <c r="F48" s="104"/>
      <c r="G48" s="104"/>
      <c r="H48" s="105" t="str">
        <f>VLOOKUP(H47,TabValorProposto[],2,TRUE)</f>
        <v>NÃO PATROCINAR</v>
      </c>
      <c r="I48" s="105"/>
    </row>
  </sheetData>
  <mergeCells count="34">
    <mergeCell ref="B47:G47"/>
    <mergeCell ref="B48:G48"/>
    <mergeCell ref="H48:I48"/>
    <mergeCell ref="B16:B19"/>
    <mergeCell ref="C16:C17"/>
    <mergeCell ref="D16:D17"/>
    <mergeCell ref="E16:E17"/>
    <mergeCell ref="F16:F17"/>
    <mergeCell ref="B28:B29"/>
    <mergeCell ref="B32:C32"/>
    <mergeCell ref="B35:C35"/>
    <mergeCell ref="G36:G44"/>
    <mergeCell ref="H36:H44"/>
    <mergeCell ref="I36:I44"/>
    <mergeCell ref="B38:B39"/>
    <mergeCell ref="B40:B42"/>
    <mergeCell ref="B3:D3"/>
    <mergeCell ref="B2:D2"/>
    <mergeCell ref="B6:B8"/>
    <mergeCell ref="G6:G10"/>
    <mergeCell ref="H6:H10"/>
    <mergeCell ref="B5:C5"/>
    <mergeCell ref="I6:I10"/>
    <mergeCell ref="B12:C12"/>
    <mergeCell ref="B13:B15"/>
    <mergeCell ref="G13:G23"/>
    <mergeCell ref="H13:H23"/>
    <mergeCell ref="I13:I23"/>
    <mergeCell ref="B22:B23"/>
    <mergeCell ref="B25:C25"/>
    <mergeCell ref="B26:B27"/>
    <mergeCell ref="G26:G30"/>
    <mergeCell ref="H26:H30"/>
    <mergeCell ref="I26:I30"/>
  </mergeCells>
  <dataValidations count="1">
    <dataValidation type="list" allowBlank="1" showInputMessage="1" showErrorMessage="1" sqref="E24">
      <formula1>$A$12:$A$16</formula1>
    </dataValidation>
  </dataValidations>
  <pageMargins left="0.511811024" right="0.511811024" top="0.78740157499999996" bottom="0.78740157499999996" header="0.31496062000000002" footer="0.31496062000000002"/>
  <pageSetup paperSize="9" orientation="portrait" r:id="rId1"/>
  <ignoredErrors>
    <ignoredError sqref="F37 F27 F20" 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'Parametros Gerais'!$B$16:$B$19</xm:f>
          </x14:formula1>
          <xm:sqref>E26 E9 E20 E33 E28 E43</xm:sqref>
        </x14:dataValidation>
        <x14:dataValidation type="list" allowBlank="1" showInputMessage="1" showErrorMessage="1">
          <x14:formula1>
            <xm:f>'Parametros Gerais'!$B$58:$B$61</xm:f>
          </x14:formula1>
          <xm:sqref>E21 E18:E19 E16</xm:sqref>
        </x14:dataValidation>
        <x14:dataValidation type="list" allowBlank="1" showInputMessage="1" showErrorMessage="1">
          <x14:formula1>
            <xm:f>'Parametros Gerais'!$B$39:$B$43</xm:f>
          </x14:formula1>
          <xm:sqref>E37</xm:sqref>
        </x14:dataValidation>
        <x14:dataValidation type="list" allowBlank="1" showInputMessage="1" showErrorMessage="1">
          <x14:formula1>
            <xm:f>'Parametros Gerais'!$B$48:$B$53</xm:f>
          </x14:formula1>
          <xm:sqref>E40:E42</xm:sqref>
        </x14:dataValidation>
        <x14:dataValidation type="list" allowBlank="1" showInputMessage="1" showErrorMessage="1">
          <x14:formula1>
            <xm:f>'Parametros Gerais'!$B$72:$B$74</xm:f>
          </x14:formula1>
          <xm:sqref>E15 E10 E27 E29 E44</xm:sqref>
        </x14:dataValidation>
        <x14:dataValidation type="list" allowBlank="1" showInputMessage="1" showErrorMessage="1">
          <x14:formula1>
            <xm:f>'Parametros Gerais'!$B$66:$B$67</xm:f>
          </x14:formula1>
          <xm:sqref>E38:E39 E30 E36</xm:sqref>
        </x14:dataValidation>
        <x14:dataValidation type="list" allowBlank="1" showInputMessage="1" showErrorMessage="1">
          <x14:formula1>
            <xm:f>'Parametros Gerais'!$B$79:$B$81</xm:f>
          </x14:formula1>
          <xm:sqref>E23 E13</xm:sqref>
        </x14:dataValidation>
        <x14:dataValidation type="list" allowBlank="1" showInputMessage="1" showErrorMessage="1">
          <x14:formula1>
            <xm:f>'Parametros Gerais'!$B$86:$B$89</xm:f>
          </x14:formula1>
          <xm:sqref>E14</xm:sqref>
        </x14:dataValidation>
        <x14:dataValidation type="list" allowBlank="1" showInputMessage="1" showErrorMessage="1">
          <x14:formula1>
            <xm:f>'Parametros Gerais'!$B$58:$B$60</xm:f>
          </x14:formula1>
          <xm:sqref>E22</xm:sqref>
        </x14:dataValidation>
        <x14:dataValidation type="list" allowBlank="1" showInputMessage="1" showErrorMessage="1">
          <x14:formula1>
            <xm:f>'Parametros Gerais'!$B$16:$B$18</xm:f>
          </x14:formula1>
          <xm:sqref>E6:E8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MATRIZ Precificação</vt:lpstr>
      <vt:lpstr>Parametros Gerais</vt:lpstr>
      <vt:lpstr>CULTURA</vt:lpstr>
      <vt:lpstr>EDUCAÇÃO</vt:lpstr>
      <vt:lpstr>ESPORTE</vt:lpstr>
      <vt:lpstr>EVENTOS</vt:lpstr>
      <vt:lpstr>INOVAÇÃO TECNOLÓGICA</vt:lpstr>
      <vt:lpstr>MEIO AMBIENTE</vt:lpstr>
      <vt:lpstr>SOCIAL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Melo Oliveira</dc:creator>
  <cp:lastModifiedBy>Giovani Xavier Moreira</cp:lastModifiedBy>
  <dcterms:created xsi:type="dcterms:W3CDTF">2019-04-23T20:26:27Z</dcterms:created>
  <dcterms:modified xsi:type="dcterms:W3CDTF">2019-10-15T10:48:17Z</dcterms:modified>
</cp:coreProperties>
</file>